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1617_REK_Hospic_Brno-Kamenna_sv-Alzbeta\05_DPS\01_profesanti\rozpocet_CHYTIL_OK\181030_rzp-15DPH-prehazene-faze-upravene-formaty\sloucene\vykazy-vymer\"/>
    </mc:Choice>
  </mc:AlternateContent>
  <xr:revisionPtr revIDLastSave="0" documentId="13_ncr:1_{6C6D6E74-B555-4434-B5CA-6F59C50C1FFD}" xr6:coauthVersionLast="36" xr6:coauthVersionMax="36" xr10:uidLastSave="{00000000-0000-0000-0000-000000000000}"/>
  <bookViews>
    <workbookView xWindow="360" yWindow="270" windowWidth="18735" windowHeight="1221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ZTI2" sheetId="13" r:id="rId5"/>
    <sheet name="E1" sheetId="14" r:id="rId6"/>
    <sheet name="E2" sheetId="15" r:id="rId7"/>
  </sheets>
  <externalReferences>
    <externalReference r:id="rId8"/>
  </externalReferences>
  <definedNames>
    <definedName name="CelkemDPHVypocet" localSheetId="5">'E1'!$H$42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5">'E1'!$I$42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5">'E1'!$D$2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5">'E1'!$I$12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5">'E1'!$D$13</definedName>
    <definedName name="dpsc" localSheetId="1">Stavba!$C$13</definedName>
    <definedName name="IČO" localSheetId="5">'E1'!$I$11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5">'E1'!$E$2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6">'E2'!$1:$7</definedName>
    <definedName name="_xlnm.Print_Titles" localSheetId="4">ZTI2!$1:$7</definedName>
    <definedName name="oadresa">Stavba!$D$6</definedName>
    <definedName name="Objednatel" localSheetId="5">'E1'!$D$5</definedName>
    <definedName name="Objednatel" localSheetId="1">Stavba!$D$5</definedName>
    <definedName name="Objekt" localSheetId="5">'E1'!$B$38</definedName>
    <definedName name="Objekt" localSheetId="1">Stavba!$B$38</definedName>
    <definedName name="_xlnm.Print_Area" localSheetId="3">' Pol'!$A$1:$U$92</definedName>
    <definedName name="_xlnm.Print_Area" localSheetId="5">'E1'!$A$1:$J$52</definedName>
    <definedName name="_xlnm.Print_Area" localSheetId="6">'E2'!$A$1:$W$44</definedName>
    <definedName name="_xlnm.Print_Area" localSheetId="1">Stavba!$A$1:$J$54</definedName>
    <definedName name="_xlnm.Print_Area" localSheetId="4">ZTI2!$A$1:$W$109</definedName>
    <definedName name="odic" localSheetId="5">'E1'!$I$6</definedName>
    <definedName name="odic" localSheetId="1">Stavba!$I$6</definedName>
    <definedName name="oico" localSheetId="5">'E1'!$I$5</definedName>
    <definedName name="oico" localSheetId="1">Stavba!$I$5</definedName>
    <definedName name="omisto" localSheetId="5">'E1'!$E$7</definedName>
    <definedName name="omisto" localSheetId="1">Stavba!$D$7</definedName>
    <definedName name="onazev" localSheetId="5">'E1'!$D$6</definedName>
    <definedName name="onazev" localSheetId="1">Stavba!$D$6</definedName>
    <definedName name="opsc" localSheetId="5">'E1'!$D$7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5">'E1'!$E$23</definedName>
    <definedName name="SazbaDPH1" localSheetId="1">Stavba!$E$23</definedName>
    <definedName name="SazbaDPH1">'[1]Krycí list'!$C$30</definedName>
    <definedName name="SazbaDPH2" localSheetId="5">'E1'!$E$25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5" hidden="1">'E1'!$A:$A</definedName>
    <definedName name="Z_B7E7C763_C459_487D_8ABA_5CFDDFBD5A84_.wvu.Cols" localSheetId="1" hidden="1">Stavba!$A:$A</definedName>
    <definedName name="Z_B7E7C763_C459_487D_8ABA_5CFDDFBD5A84_.wvu.PrintArea" localSheetId="5" hidden="1">'E1'!$B$1:$J$36</definedName>
    <definedName name="Z_B7E7C763_C459_487D_8ABA_5CFDDFBD5A84_.wvu.PrintArea" localSheetId="1" hidden="1">Stavba!$B$1:$J$36</definedName>
    <definedName name="ZakladDPHSni">Stavba!$G$23</definedName>
    <definedName name="ZakladDPHSniVypocet" localSheetId="5">'E1'!$F$42</definedName>
    <definedName name="ZakladDPHSniVypocet" localSheetId="1">Stavba!$F$40</definedName>
    <definedName name="ZakladDPHZakl">Stavba!$G$25</definedName>
    <definedName name="ZakladDPHZaklVypocet" localSheetId="5">'E1'!$G$42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5" l="1"/>
  <c r="I9" i="15"/>
  <c r="I8" i="15" s="1"/>
  <c r="K9" i="15"/>
  <c r="M9" i="15"/>
  <c r="O9" i="15"/>
  <c r="Q9" i="15"/>
  <c r="Q8" i="15" s="1"/>
  <c r="V9" i="15"/>
  <c r="G10" i="15"/>
  <c r="G8" i="15" s="1"/>
  <c r="I10" i="15"/>
  <c r="K10" i="15"/>
  <c r="O10" i="15"/>
  <c r="O8" i="15" s="1"/>
  <c r="Q10" i="15"/>
  <c r="V10" i="15"/>
  <c r="G11" i="15"/>
  <c r="I11" i="15"/>
  <c r="K11" i="15"/>
  <c r="M11" i="15"/>
  <c r="O11" i="15"/>
  <c r="Q11" i="15"/>
  <c r="V11" i="15"/>
  <c r="G12" i="15"/>
  <c r="M12" i="15" s="1"/>
  <c r="I12" i="15"/>
  <c r="K12" i="15"/>
  <c r="K8" i="15" s="1"/>
  <c r="O12" i="15"/>
  <c r="Q12" i="15"/>
  <c r="V12" i="15"/>
  <c r="V8" i="15" s="1"/>
  <c r="G13" i="15"/>
  <c r="I13" i="15"/>
  <c r="K13" i="15"/>
  <c r="M13" i="15"/>
  <c r="O13" i="15"/>
  <c r="Q13" i="15"/>
  <c r="V13" i="15"/>
  <c r="G14" i="15"/>
  <c r="M14" i="15" s="1"/>
  <c r="I14" i="15"/>
  <c r="K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M18" i="15" s="1"/>
  <c r="I18" i="15"/>
  <c r="K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Q22" i="15"/>
  <c r="V22" i="15"/>
  <c r="G23" i="15"/>
  <c r="I23" i="15"/>
  <c r="K23" i="15"/>
  <c r="M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M26" i="15" s="1"/>
  <c r="I26" i="15"/>
  <c r="K26" i="15"/>
  <c r="O26" i="15"/>
  <c r="Q26" i="15"/>
  <c r="V26" i="15"/>
  <c r="G27" i="15"/>
  <c r="I27" i="15"/>
  <c r="K27" i="15"/>
  <c r="M27" i="15"/>
  <c r="O27" i="15"/>
  <c r="Q27" i="15"/>
  <c r="V27" i="15"/>
  <c r="G28" i="15"/>
  <c r="M28" i="15" s="1"/>
  <c r="I28" i="15"/>
  <c r="K28" i="15"/>
  <c r="O28" i="15"/>
  <c r="Q28" i="15"/>
  <c r="V28" i="15"/>
  <c r="G30" i="15"/>
  <c r="M30" i="15" s="1"/>
  <c r="I30" i="15"/>
  <c r="K30" i="15"/>
  <c r="K29" i="15" s="1"/>
  <c r="O30" i="15"/>
  <c r="O29" i="15" s="1"/>
  <c r="Q30" i="15"/>
  <c r="V30" i="15"/>
  <c r="V29" i="15" s="1"/>
  <c r="G31" i="15"/>
  <c r="I31" i="15"/>
  <c r="I29" i="15" s="1"/>
  <c r="K31" i="15"/>
  <c r="M31" i="15"/>
  <c r="O31" i="15"/>
  <c r="Q31" i="15"/>
  <c r="Q29" i="15" s="1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4" i="15"/>
  <c r="M34" i="15" s="1"/>
  <c r="I34" i="15"/>
  <c r="K34" i="15"/>
  <c r="O34" i="15"/>
  <c r="Q34" i="15"/>
  <c r="V34" i="15"/>
  <c r="G35" i="15"/>
  <c r="I35" i="15"/>
  <c r="K35" i="15"/>
  <c r="M35" i="15"/>
  <c r="O35" i="15"/>
  <c r="Q35" i="15"/>
  <c r="V35" i="15"/>
  <c r="G36" i="15"/>
  <c r="M36" i="15" s="1"/>
  <c r="I36" i="15"/>
  <c r="K36" i="15"/>
  <c r="O36" i="15"/>
  <c r="Q36" i="15"/>
  <c r="V36" i="15"/>
  <c r="G38" i="15"/>
  <c r="M38" i="15" s="1"/>
  <c r="M37" i="15" s="1"/>
  <c r="I38" i="15"/>
  <c r="K38" i="15"/>
  <c r="K37" i="15" s="1"/>
  <c r="O38" i="15"/>
  <c r="O37" i="15" s="1"/>
  <c r="Q38" i="15"/>
  <c r="V38" i="15"/>
  <c r="V37" i="15" s="1"/>
  <c r="G39" i="15"/>
  <c r="I39" i="15"/>
  <c r="I37" i="15" s="1"/>
  <c r="K39" i="15"/>
  <c r="M39" i="15"/>
  <c r="O39" i="15"/>
  <c r="Q39" i="15"/>
  <c r="Q37" i="15" s="1"/>
  <c r="V39" i="15"/>
  <c r="BA40" i="15"/>
  <c r="G41" i="15"/>
  <c r="I41" i="15"/>
  <c r="K41" i="15"/>
  <c r="M41" i="15"/>
  <c r="O41" i="15"/>
  <c r="Q41" i="15"/>
  <c r="V41" i="15"/>
  <c r="AE43" i="15"/>
  <c r="AF43" i="15"/>
  <c r="G40" i="14" s="1"/>
  <c r="H40" i="14" s="1"/>
  <c r="I40" i="14" s="1"/>
  <c r="I16" i="14"/>
  <c r="I17" i="14"/>
  <c r="I20" i="14"/>
  <c r="J23" i="14"/>
  <c r="E24" i="14"/>
  <c r="J24" i="14"/>
  <c r="J25" i="14"/>
  <c r="E26" i="14"/>
  <c r="J26" i="14"/>
  <c r="J27" i="14"/>
  <c r="J28" i="14"/>
  <c r="H32" i="14"/>
  <c r="F38" i="14"/>
  <c r="G38" i="14"/>
  <c r="F39" i="14"/>
  <c r="F40" i="14"/>
  <c r="F41" i="14"/>
  <c r="G9" i="13"/>
  <c r="I9" i="13"/>
  <c r="I8" i="13" s="1"/>
  <c r="K9" i="13"/>
  <c r="M9" i="13"/>
  <c r="O9" i="13"/>
  <c r="Q9" i="13"/>
  <c r="Q8" i="13" s="1"/>
  <c r="V9" i="13"/>
  <c r="BA10" i="13"/>
  <c r="G12" i="13"/>
  <c r="I12" i="13"/>
  <c r="K12" i="13"/>
  <c r="M12" i="13"/>
  <c r="O12" i="13"/>
  <c r="Q12" i="13"/>
  <c r="V12" i="13"/>
  <c r="BA13" i="13"/>
  <c r="G15" i="13"/>
  <c r="I15" i="13"/>
  <c r="K15" i="13"/>
  <c r="M15" i="13"/>
  <c r="O15" i="13"/>
  <c r="Q15" i="13"/>
  <c r="V15" i="13"/>
  <c r="BA16" i="13"/>
  <c r="G20" i="13"/>
  <c r="I20" i="13"/>
  <c r="K20" i="13"/>
  <c r="M20" i="13"/>
  <c r="O20" i="13"/>
  <c r="Q20" i="13"/>
  <c r="V20" i="13"/>
  <c r="BA21" i="13"/>
  <c r="G23" i="13"/>
  <c r="I23" i="13"/>
  <c r="K23" i="13"/>
  <c r="M23" i="13"/>
  <c r="O23" i="13"/>
  <c r="Q23" i="13"/>
  <c r="V23" i="13"/>
  <c r="G28" i="13"/>
  <c r="G8" i="13" s="1"/>
  <c r="I28" i="13"/>
  <c r="K28" i="13"/>
  <c r="O28" i="13"/>
  <c r="O8" i="13" s="1"/>
  <c r="Q28" i="13"/>
  <c r="V28" i="13"/>
  <c r="G30" i="13"/>
  <c r="I30" i="13"/>
  <c r="K30" i="13"/>
  <c r="M30" i="13"/>
  <c r="O30" i="13"/>
  <c r="Q30" i="13"/>
  <c r="V30" i="13"/>
  <c r="G32" i="13"/>
  <c r="M32" i="13" s="1"/>
  <c r="I32" i="13"/>
  <c r="K32" i="13"/>
  <c r="K8" i="13" s="1"/>
  <c r="O32" i="13"/>
  <c r="Q32" i="13"/>
  <c r="V32" i="13"/>
  <c r="V8" i="13" s="1"/>
  <c r="BA33" i="13"/>
  <c r="G34" i="13"/>
  <c r="M34" i="13" s="1"/>
  <c r="I34" i="13"/>
  <c r="K34" i="13"/>
  <c r="O34" i="13"/>
  <c r="Q34" i="13"/>
  <c r="V34" i="13"/>
  <c r="G38" i="13"/>
  <c r="I38" i="13"/>
  <c r="K38" i="13"/>
  <c r="M38" i="13"/>
  <c r="O38" i="13"/>
  <c r="Q38" i="13"/>
  <c r="V38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7" i="13"/>
  <c r="I47" i="13"/>
  <c r="K47" i="13"/>
  <c r="M47" i="13"/>
  <c r="O47" i="13"/>
  <c r="Q47" i="13"/>
  <c r="V47" i="13"/>
  <c r="BA48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9" i="13"/>
  <c r="G58" i="13" s="1"/>
  <c r="I59" i="13"/>
  <c r="K59" i="13"/>
  <c r="K58" i="13" s="1"/>
  <c r="O59" i="13"/>
  <c r="O58" i="13" s="1"/>
  <c r="Q59" i="13"/>
  <c r="V59" i="13"/>
  <c r="V58" i="13" s="1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I58" i="13" s="1"/>
  <c r="K62" i="13"/>
  <c r="M62" i="13"/>
  <c r="O62" i="13"/>
  <c r="Q62" i="13"/>
  <c r="Q58" i="13" s="1"/>
  <c r="V62" i="13"/>
  <c r="G64" i="13"/>
  <c r="M64" i="13" s="1"/>
  <c r="I64" i="13"/>
  <c r="K64" i="13"/>
  <c r="O64" i="13"/>
  <c r="Q64" i="13"/>
  <c r="V64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9" i="13"/>
  <c r="I69" i="13"/>
  <c r="K69" i="13"/>
  <c r="M69" i="13"/>
  <c r="O69" i="13"/>
  <c r="Q69" i="13"/>
  <c r="V69" i="13"/>
  <c r="K70" i="13"/>
  <c r="V70" i="13"/>
  <c r="G71" i="13"/>
  <c r="I71" i="13"/>
  <c r="I70" i="13" s="1"/>
  <c r="K71" i="13"/>
  <c r="M71" i="13"/>
  <c r="O71" i="13"/>
  <c r="Q71" i="13"/>
  <c r="Q70" i="13" s="1"/>
  <c r="V71" i="13"/>
  <c r="G73" i="13"/>
  <c r="G70" i="13" s="1"/>
  <c r="I73" i="13"/>
  <c r="K73" i="13"/>
  <c r="O73" i="13"/>
  <c r="O70" i="13" s="1"/>
  <c r="Q73" i="13"/>
  <c r="V73" i="13"/>
  <c r="G75" i="13"/>
  <c r="I75" i="13"/>
  <c r="K75" i="13"/>
  <c r="M75" i="13"/>
  <c r="O75" i="13"/>
  <c r="Q75" i="13"/>
  <c r="V75" i="13"/>
  <c r="G78" i="13"/>
  <c r="I78" i="13"/>
  <c r="I77" i="13" s="1"/>
  <c r="K78" i="13"/>
  <c r="M78" i="13"/>
  <c r="O78" i="13"/>
  <c r="Q78" i="13"/>
  <c r="Q77" i="13" s="1"/>
  <c r="V78" i="13"/>
  <c r="G80" i="13"/>
  <c r="M80" i="13" s="1"/>
  <c r="I80" i="13"/>
  <c r="K80" i="13"/>
  <c r="O80" i="13"/>
  <c r="O77" i="13" s="1"/>
  <c r="Q80" i="13"/>
  <c r="V80" i="13"/>
  <c r="G83" i="13"/>
  <c r="I83" i="13"/>
  <c r="K83" i="13"/>
  <c r="M83" i="13"/>
  <c r="O83" i="13"/>
  <c r="Q83" i="13"/>
  <c r="V83" i="13"/>
  <c r="G85" i="13"/>
  <c r="M85" i="13" s="1"/>
  <c r="I85" i="13"/>
  <c r="K85" i="13"/>
  <c r="K77" i="13" s="1"/>
  <c r="O85" i="13"/>
  <c r="Q85" i="13"/>
  <c r="V85" i="13"/>
  <c r="V77" i="13" s="1"/>
  <c r="G86" i="13"/>
  <c r="I86" i="13"/>
  <c r="K86" i="13"/>
  <c r="M86" i="13"/>
  <c r="O86" i="13"/>
  <c r="Q86" i="13"/>
  <c r="V86" i="13"/>
  <c r="G87" i="13"/>
  <c r="M87" i="13" s="1"/>
  <c r="I87" i="13"/>
  <c r="K87" i="13"/>
  <c r="O87" i="13"/>
  <c r="Q87" i="13"/>
  <c r="V87" i="13"/>
  <c r="BA88" i="13"/>
  <c r="G89" i="13"/>
  <c r="M89" i="13" s="1"/>
  <c r="I89" i="13"/>
  <c r="K89" i="13"/>
  <c r="O89" i="13"/>
  <c r="Q89" i="13"/>
  <c r="V89" i="13"/>
  <c r="BA90" i="13"/>
  <c r="G91" i="13"/>
  <c r="M91" i="13" s="1"/>
  <c r="I91" i="13"/>
  <c r="K91" i="13"/>
  <c r="O91" i="13"/>
  <c r="Q91" i="13"/>
  <c r="V91" i="13"/>
  <c r="BA92" i="13"/>
  <c r="G93" i="13"/>
  <c r="K93" i="13"/>
  <c r="O93" i="13"/>
  <c r="V93" i="13"/>
  <c r="G94" i="13"/>
  <c r="I94" i="13"/>
  <c r="I93" i="13" s="1"/>
  <c r="K94" i="13"/>
  <c r="M94" i="13"/>
  <c r="M93" i="13" s="1"/>
  <c r="O94" i="13"/>
  <c r="Q94" i="13"/>
  <c r="Q93" i="13" s="1"/>
  <c r="V94" i="13"/>
  <c r="K97" i="13"/>
  <c r="V97" i="13"/>
  <c r="G98" i="13"/>
  <c r="I98" i="13"/>
  <c r="I97" i="13" s="1"/>
  <c r="K98" i="13"/>
  <c r="M98" i="13"/>
  <c r="O98" i="13"/>
  <c r="Q98" i="13"/>
  <c r="Q97" i="13" s="1"/>
  <c r="V98" i="13"/>
  <c r="BA99" i="13"/>
  <c r="G100" i="13"/>
  <c r="I100" i="13"/>
  <c r="K100" i="13"/>
  <c r="M100" i="13"/>
  <c r="O100" i="13"/>
  <c r="Q100" i="13"/>
  <c r="V100" i="13"/>
  <c r="G102" i="13"/>
  <c r="G97" i="13" s="1"/>
  <c r="I102" i="13"/>
  <c r="K102" i="13"/>
  <c r="O102" i="13"/>
  <c r="O97" i="13" s="1"/>
  <c r="Q102" i="13"/>
  <c r="V102" i="13"/>
  <c r="G104" i="13"/>
  <c r="I104" i="13"/>
  <c r="K104" i="13"/>
  <c r="M104" i="13"/>
  <c r="O104" i="13"/>
  <c r="Q104" i="13"/>
  <c r="V104" i="13"/>
  <c r="BA105" i="13"/>
  <c r="G106" i="13"/>
  <c r="I106" i="13"/>
  <c r="K106" i="13"/>
  <c r="M106" i="13"/>
  <c r="O106" i="13"/>
  <c r="Q106" i="13"/>
  <c r="V106" i="13"/>
  <c r="AE108" i="13"/>
  <c r="AF108" i="13"/>
  <c r="I49" i="14" l="1"/>
  <c r="M8" i="15"/>
  <c r="M29" i="15"/>
  <c r="G37" i="15"/>
  <c r="I51" i="14" s="1"/>
  <c r="I19" i="14" s="1"/>
  <c r="G29" i="15"/>
  <c r="I50" i="14" s="1"/>
  <c r="G41" i="14"/>
  <c r="H41" i="14" s="1"/>
  <c r="I41" i="14" s="1"/>
  <c r="G39" i="14"/>
  <c r="G42" i="14" s="1"/>
  <c r="G25" i="14" s="1"/>
  <c r="H39" i="14"/>
  <c r="H42" i="14" s="1"/>
  <c r="M10" i="15"/>
  <c r="F42" i="14"/>
  <c r="M77" i="13"/>
  <c r="M70" i="13"/>
  <c r="G108" i="13"/>
  <c r="M97" i="13"/>
  <c r="G77" i="13"/>
  <c r="M59" i="13"/>
  <c r="M58" i="13" s="1"/>
  <c r="M102" i="13"/>
  <c r="M73" i="13"/>
  <c r="M28" i="13"/>
  <c r="M8" i="13" s="1"/>
  <c r="I52" i="14" l="1"/>
  <c r="I18" i="14"/>
  <c r="I21" i="14" s="1"/>
  <c r="I39" i="14"/>
  <c r="I42" i="14" s="1"/>
  <c r="J41" i="14" s="1"/>
  <c r="G43" i="15"/>
  <c r="G23" i="14"/>
  <c r="G28" i="14"/>
  <c r="J40" i="14" l="1"/>
  <c r="J39" i="14"/>
  <c r="J42" i="14" s="1"/>
  <c r="J51" i="14"/>
  <c r="J49" i="14"/>
  <c r="J50" i="14"/>
  <c r="J52" i="14" l="1"/>
  <c r="I51" i="1" l="1"/>
  <c r="AD82" i="12"/>
  <c r="G39" i="1" s="1"/>
  <c r="G40" i="1" s="1"/>
  <c r="G25" i="1" s="1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9" i="12"/>
  <c r="M19" i="12" s="1"/>
  <c r="I19" i="12"/>
  <c r="K19" i="12"/>
  <c r="O19" i="12"/>
  <c r="Q19" i="12"/>
  <c r="U19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50" i="12"/>
  <c r="G49" i="12" s="1"/>
  <c r="I48" i="1" s="1"/>
  <c r="I50" i="12"/>
  <c r="I49" i="12" s="1"/>
  <c r="K50" i="12"/>
  <c r="K49" i="12" s="1"/>
  <c r="O50" i="12"/>
  <c r="O49" i="12" s="1"/>
  <c r="Q50" i="12"/>
  <c r="Q49" i="12" s="1"/>
  <c r="U50" i="12"/>
  <c r="U49" i="12" s="1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6" i="12"/>
  <c r="I66" i="12"/>
  <c r="K66" i="12"/>
  <c r="M66" i="12"/>
  <c r="O66" i="12"/>
  <c r="Q66" i="12"/>
  <c r="U66" i="12"/>
  <c r="G70" i="12"/>
  <c r="M70" i="12" s="1"/>
  <c r="I70" i="12"/>
  <c r="K70" i="12"/>
  <c r="O70" i="12"/>
  <c r="Q70" i="12"/>
  <c r="U70" i="12"/>
  <c r="G72" i="12"/>
  <c r="G71" i="12" s="1"/>
  <c r="I50" i="1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Q75" i="12"/>
  <c r="G76" i="12"/>
  <c r="G75" i="12" s="1"/>
  <c r="I76" i="12"/>
  <c r="I75" i="12" s="1"/>
  <c r="K76" i="12"/>
  <c r="K75" i="12" s="1"/>
  <c r="O76" i="12"/>
  <c r="O75" i="12" s="1"/>
  <c r="Q76" i="12"/>
  <c r="U76" i="12"/>
  <c r="U75" i="12" s="1"/>
  <c r="Q77" i="12"/>
  <c r="G78" i="12"/>
  <c r="M78" i="12" s="1"/>
  <c r="M77" i="12" s="1"/>
  <c r="I78" i="12"/>
  <c r="I77" i="12" s="1"/>
  <c r="K78" i="12"/>
  <c r="K77" i="12" s="1"/>
  <c r="O78" i="12"/>
  <c r="O77" i="12" s="1"/>
  <c r="Q78" i="12"/>
  <c r="U78" i="12"/>
  <c r="U77" i="12" s="1"/>
  <c r="Q79" i="12"/>
  <c r="G80" i="12"/>
  <c r="G79" i="12" s="1"/>
  <c r="I53" i="1" s="1"/>
  <c r="I18" i="1" s="1"/>
  <c r="I80" i="12"/>
  <c r="I79" i="12" s="1"/>
  <c r="K80" i="12"/>
  <c r="K79" i="12" s="1"/>
  <c r="O80" i="12"/>
  <c r="O79" i="12" s="1"/>
  <c r="Q80" i="12"/>
  <c r="U80" i="12"/>
  <c r="U79" i="12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26" i="1" l="1"/>
  <c r="A25" i="14"/>
  <c r="A26" i="14" s="1"/>
  <c r="G26" i="14" s="1"/>
  <c r="K53" i="12"/>
  <c r="U71" i="12"/>
  <c r="Q53" i="12"/>
  <c r="I53" i="12"/>
  <c r="O53" i="12"/>
  <c r="Q8" i="12"/>
  <c r="I8" i="12"/>
  <c r="O8" i="12"/>
  <c r="K8" i="12"/>
  <c r="AC82" i="12"/>
  <c r="F39" i="1" s="1"/>
  <c r="Q71" i="12"/>
  <c r="I71" i="12"/>
  <c r="O71" i="12"/>
  <c r="U53" i="12"/>
  <c r="U8" i="12"/>
  <c r="K71" i="12"/>
  <c r="M53" i="12"/>
  <c r="M8" i="12"/>
  <c r="M80" i="12"/>
  <c r="M79" i="12" s="1"/>
  <c r="G77" i="12"/>
  <c r="I52" i="1" s="1"/>
  <c r="I17" i="1" s="1"/>
  <c r="M76" i="12"/>
  <c r="M75" i="12" s="1"/>
  <c r="M72" i="12"/>
  <c r="M71" i="12" s="1"/>
  <c r="G53" i="12"/>
  <c r="I49" i="1" s="1"/>
  <c r="M50" i="12"/>
  <c r="M49" i="12" s="1"/>
  <c r="G8" i="12"/>
  <c r="F40" i="1" l="1"/>
  <c r="H39" i="1"/>
  <c r="G82" i="12"/>
  <c r="I47" i="1"/>
  <c r="I54" i="1" l="1"/>
  <c r="I16" i="1"/>
  <c r="I21" i="1" s="1"/>
  <c r="H40" i="1"/>
  <c r="I39" i="1"/>
  <c r="I40" i="1" s="1"/>
  <c r="J39" i="1" s="1"/>
  <c r="J40" i="1" s="1"/>
  <c r="G23" i="1"/>
  <c r="G28" i="1"/>
  <c r="G24" i="1" l="1"/>
  <c r="G29" i="1" s="1"/>
  <c r="G27" i="14" s="1"/>
  <c r="A27" i="14"/>
  <c r="A29" i="14" s="1"/>
  <c r="G29" i="14" s="1"/>
  <c r="A23" i="14"/>
  <c r="A24" i="14" s="1"/>
  <c r="G24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7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7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7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7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7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7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8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<sst xmlns="http://schemas.openxmlformats.org/spreadsheetml/2006/main" count="1166" uniqueCount="439">
  <si>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</si>
  <si>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</si>
  <si>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</si>
  <si>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</si>
  <si>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</si>
  <si>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</si>
  <si>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</si>
  <si>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</si>
  <si>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</si>
  <si>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</si>
  <si>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</si>
  <si>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</si>
  <si>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</si>
  <si>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</si>
  <si>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</si>
  <si>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</si>
  <si>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</si>
  <si>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</si>
  <si>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</si>
  <si>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</si>
  <si>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</si>
  <si>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</si>
  <si>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</si>
  <si>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</si>
  <si>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</si>
  <si>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</si>
  <si>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</si>
  <si>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</si>
  <si>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</si>
  <si>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</si>
  <si>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</si>
  <si>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</si>
  <si>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</si>
  <si>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</si>
  <si>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</si>
  <si>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</si>
  <si>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</si>
  <si>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</si>
  <si>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</si>
  <si>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</si>
  <si>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</si>
  <si>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</si>
  <si>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</si>
  <si>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</si>
  <si>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</si>
  <si>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DPS, Venkovní úpravy - parkoviště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</si>
  <si>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</si>
  <si>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</si>
  <si>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</si>
  <si>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</si>
  <si>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</si>
  <si>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</si>
  <si>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</si>
  <si>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</si>
  <si>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</si>
  <si>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</si>
  <si>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</si>
  <si>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</si>
  <si>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</si>
  <si>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91</t>
  </si>
  <si>
    <t>Doplňující práce na komunikaci</t>
  </si>
  <si>
    <t>721</t>
  </si>
  <si>
    <t>ZTI venkovní rozvody</t>
  </si>
  <si>
    <t>212</t>
  </si>
  <si>
    <t>EL venkovní rozvody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</si>
  <si>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</si>
  <si>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</si>
  <si>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</si>
  <si>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</si>
  <si>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</si>
  <si>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</si>
  <si>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</si>
  <si>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</si>
  <si>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</si>
  <si>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</si>
  <si>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</si>
  <si>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</si>
  <si>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</si>
  <si>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</si>
  <si>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</si>
  <si>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</si>
  <si>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</si>
  <si>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</si>
  <si>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</si>
  <si>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</si>
  <si>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</si>
  <si>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</si>
  <si>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</si>
  <si>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</si>
  <si>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</si>
  <si>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</si>
  <si>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</si>
  <si>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</si>
  <si>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</si>
  <si>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</si>
  <si>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</si>
  <si>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</si>
  <si>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</si>
  <si>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701,9-450</t>
  </si>
  <si>
    <t>VV</t>
  </si>
  <si>
    <t>113107330R00</t>
  </si>
  <si>
    <t>Odstranění podkladu pl. 50 m2,kam.těžené tl.30 cm, včetně nakládání a odvozu na skládku</t>
  </si>
  <si>
    <t>POL1_0</t>
  </si>
  <si>
    <t>113106121R00</t>
  </si>
  <si>
    <t>Rozebrání dlažeb z betonových dlaždic na sucho</t>
  </si>
  <si>
    <t>121100001RAB</t>
  </si>
  <si>
    <t>Sejmutí ornice, naložení, odvoz a uložení, odvoz na skládku</t>
  </si>
  <si>
    <t>m3</t>
  </si>
  <si>
    <t>200*0,2</t>
  </si>
  <si>
    <t>199000001R00</t>
  </si>
  <si>
    <t>Poplatek za skládku - ornice</t>
  </si>
  <si>
    <t>979990113R00</t>
  </si>
  <si>
    <t>Poplatek za skládku suti - obalované kam. - asfalt</t>
  </si>
  <si>
    <t>t</t>
  </si>
  <si>
    <t xml:space="preserve">m* x objemova hmotnost * tl vrstvy: : </t>
  </si>
  <si>
    <t>251,9*0,08*1,3</t>
  </si>
  <si>
    <t>Poplatek za skládku - podkladní vrstvy kameniva</t>
  </si>
  <si>
    <t>1,5*251,9*0,3</t>
  </si>
  <si>
    <t>183101321R00</t>
  </si>
  <si>
    <t>Hloub. jamek s výměnou 100% půdy do 1 m3 sv.1:5</t>
  </si>
  <si>
    <t>kus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</si>
  <si>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</si>
  <si>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</si>
  <si>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</si>
  <si>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</si>
  <si>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</si>
  <si>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</si>
  <si>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</si>
  <si>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>Hnojivé tablety (10 ks/, strom)</t>
  </si>
  <si>
    <t>Půdní kondicioner (0,5 kg, strom)</t>
  </si>
  <si>
    <t>kg</t>
  </si>
  <si>
    <t>Ukotvení kmene dřevin třemi kůly, délky do 2 m o průměru do 100 mm</t>
  </si>
  <si>
    <t>ks</t>
  </si>
  <si>
    <t>Kůl ke kotvení dřeviny, akát frézovaný, délka do 3 m - 3 ks</t>
  </si>
  <si>
    <t>Zhotovení závlahové mísy u dřevin vysazených v, trávníku</t>
  </si>
  <si>
    <t>Zhotovení obalu kmene a spodních částí větví, stromu z juty v jedné vrstvě v rovině nebo na</t>
  </si>
  <si>
    <t>Hloh obecný (vel. 16-18 cm)</t>
  </si>
  <si>
    <t>183101111R00</t>
  </si>
  <si>
    <t>Hloub. jamek bez výměny půdy do 0,01 m3, svah 1:5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</si>
  <si>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</si>
  <si>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</si>
  <si>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</si>
  <si>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</si>
  <si>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</si>
  <si>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</si>
  <si>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 xml:space="preserve">celkem cibulovin: : </t>
  </si>
  <si>
    <t xml:space="preserve">po 10 ks: : </t>
  </si>
  <si>
    <t>700/10</t>
  </si>
  <si>
    <t>Výsadba cibulovin do předem připravené půdy se, zalitím</t>
  </si>
  <si>
    <t>700</t>
  </si>
  <si>
    <t>Cibuloviny, dle TZ</t>
  </si>
  <si>
    <t>212750010RAB</t>
  </si>
  <si>
    <t>Trativody z drenážních trubek, lože a obsyp štěrkopískem, světlost trub 10 cm</t>
  </si>
  <si>
    <t>m</t>
  </si>
  <si>
    <t xml:space="preserve">parkoviště: : </t>
  </si>
  <si>
    <t>70</t>
  </si>
  <si>
    <t>596100051RA0</t>
  </si>
  <si>
    <t>Chodník z dlažby žulové, podklad štěrkodrť</t>
  </si>
  <si>
    <t>583-81325R</t>
  </si>
  <si>
    <t>Deska dlažební řezaná do 0,24 m2 tl. 8 cm žula</t>
  </si>
  <si>
    <t>211,1*1,1</t>
  </si>
  <si>
    <t>564251111R00</t>
  </si>
  <si>
    <t>Podklad ze štěrkopísku po zhutnění tloušťky 15 cm</t>
  </si>
  <si>
    <t>503,4</t>
  </si>
  <si>
    <t xml:space="preserve">před vchodem: : </t>
  </si>
  <si>
    <t>211,1</t>
  </si>
  <si>
    <t>564261111R00</t>
  </si>
  <si>
    <t>Podklad ze štěrkopísku po zhutnění tloušťky 20 cm</t>
  </si>
  <si>
    <t>Chodník z kostky žulové, podklad štěrkodrť, bez materiálu</t>
  </si>
  <si>
    <t>POL3_0</t>
  </si>
  <si>
    <t>58380120R</t>
  </si>
  <si>
    <t>Kostka dlažební drobná 8/10  tř.1</t>
  </si>
  <si>
    <t>503,4*1,05</t>
  </si>
  <si>
    <t>Ocel pásová 100x5,0 mm, vč. uložení do terénu</t>
  </si>
  <si>
    <t xml:space="preserve">dle legendy: : </t>
  </si>
  <si>
    <t>176</t>
  </si>
  <si>
    <t>39</t>
  </si>
  <si>
    <t>597101020RAA</t>
  </si>
  <si>
    <t>Žlab odvodňovací dle, specifikace v PD</t>
  </si>
  <si>
    <t>639571120R00</t>
  </si>
  <si>
    <t>Štěrkové pole, rozprostření šterku, doprava</t>
  </si>
  <si>
    <t>Plocha - frakce kamenivo 16/22 mm</t>
  </si>
  <si>
    <t>Mlatová plocha</t>
  </si>
  <si>
    <t>917862111RV3</t>
  </si>
  <si>
    <t>Osazení stojat. obrub.bet. s opěrou,lože z C 20/25, včetně obrubníku nájezdového CSB H 15 1000/150/150</t>
  </si>
  <si>
    <t>Venkovní rozvody, viz. samostatný rozpočet</t>
  </si>
  <si>
    <t>kpl</t>
  </si>
  <si>
    <t>EL venkovní rozvody, viz samostatný rozpočet</t>
  </si>
  <si>
    <t/>
  </si>
  <si>
    <t>SUM</t>
  </si>
  <si>
    <t>POPUZIV</t>
  </si>
  <si>
    <t>END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</si>
  <si>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</si>
  <si>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</si>
  <si>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</si>
  <si>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</si>
  <si>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</si>
  <si>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</si>
  <si>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</si>
  <si>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</si>
  <si>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</si>
  <si>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</si>
  <si>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</si>
  <si>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</si>
  <si>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</si>
  <si>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</si>
  <si>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</si>
  <si>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</si>
  <si>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</si>
  <si>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</si>
  <si>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</si>
  <si>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</si>
  <si>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</si>
  <si>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</si>
  <si>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</si>
  <si>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</si>
  <si>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</si>
  <si>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</si>
  <si>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</si>
  <si>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</si>
  <si>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</si>
  <si>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litinový.</t>
  </si>
  <si>
    <t>POL2_</t>
  </si>
  <si>
    <t>AP-HSV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</si>
  <si>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</si>
  <si>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</si>
  <si>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</si>
  <si>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</si>
  <si>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</si>
  <si>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montáž odvodňovacích žlabů a vpustí k odvodňovacím žlabům z polymerbetonu, včetně betonového lože popř. obetonování, s dodávkou žlabů a vpustí.</t>
  </si>
  <si>
    <t>Odvodňovací žlaby komunikací a zpevněných ploch žlab odvodnovací polymerbetonový včetně dodávky roštu a žlabu, pro zatížení C250</t>
  </si>
  <si>
    <t>597101030RA0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</si>
  <si>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</si>
  <si>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</si>
  <si>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</si>
  <si>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</si>
  <si>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</si>
  <si>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</si>
  <si>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</si>
  <si>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</si>
  <si>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</si>
  <si>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</si>
  <si>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33,5+72,5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</si>
  <si>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</si>
  <si>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</si>
  <si>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</si>
  <si>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</si>
  <si>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</si>
  <si>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</si>
  <si>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</si>
  <si>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</si>
  <si>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</si>
  <si>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</si>
  <si>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</si>
  <si>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</si>
  <si>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</si>
  <si>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</si>
  <si>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</si>
  <si>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</si>
  <si>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</si>
  <si>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</si>
  <si>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</si>
  <si>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</si>
  <si>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</si>
  <si>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</si>
  <si>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</si>
  <si>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</si>
  <si>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</si>
  <si>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</si>
  <si>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3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</si>
  <si>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</si>
  <si>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</si>
  <si>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</si>
  <si>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200</t>
  </si>
  <si>
    <t>936452113R00</t>
  </si>
  <si>
    <t>Kamerové prohlídky potrubí do 50 m</t>
  </si>
  <si>
    <t>892855112R00</t>
  </si>
  <si>
    <t>Čištění kanalizace do DN 200, do 50 m</t>
  </si>
  <si>
    <t>892601122R00</t>
  </si>
  <si>
    <t>Potrubí z trub kameninových</t>
  </si>
  <si>
    <t>83</t>
  </si>
  <si>
    <t>1,0*29,3*0,15</t>
  </si>
  <si>
    <t>1,0*39,4*0,15</t>
  </si>
  <si>
    <t>kanalizace : 1,0*20,5*0,15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</si>
  <si>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</si>
  <si>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</si>
  <si>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</si>
  <si>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</si>
  <si>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</si>
  <si>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</si>
  <si>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1,0*29,3*0,45</t>
  </si>
  <si>
    <t>1,0*39,4*0,45</t>
  </si>
  <si>
    <t>kanalizace : 1,0*20,5*0,45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</si>
  <si>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</si>
  <si>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</si>
  <si>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</si>
  <si>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1,0*29,3*(1,8-0,15-0,45)</t>
  </si>
  <si>
    <t>1,0*39,4*(1,5-0,15-0,45)</t>
  </si>
  <si>
    <t>kanalizace : 1,0*20,5*(1,2-0,15-0,45)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</si>
  <si>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</si>
  <si>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</si>
  <si>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</si>
  <si>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</si>
  <si>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</si>
  <si>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</si>
  <si>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</si>
  <si>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</si>
  <si>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</si>
  <si>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</si>
  <si>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-82,92</t>
  </si>
  <si>
    <t>vyhloubeno : 136,44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</si>
  <si>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</si>
  <si>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</si>
  <si>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</si>
  <si>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</si>
  <si>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</si>
  <si>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</si>
  <si>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</si>
  <si>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</si>
  <si>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</si>
  <si>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2 m</t>
  </si>
  <si>
    <t>151101111R00</t>
  </si>
  <si>
    <t>2*29,3*1,8</t>
  </si>
  <si>
    <t>2*39,4*1,5</t>
  </si>
  <si>
    <t>kanalizace : 2*20,5*1,2</t>
  </si>
  <si>
    <t>pro podzemní vedení pro všechny šířky rýhy,</t>
  </si>
  <si>
    <t>Zřízení pažení a rozepření stěn rýh příložné  pro jakoukoliv mezerovitost, hloubky do 2 m</t>
  </si>
  <si>
    <t>151101101R00</t>
  </si>
  <si>
    <t>50% : 136,44*0,5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</si>
  <si>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</si>
  <si>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</si>
  <si>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</si>
  <si>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1,0*29,3*1,8</t>
  </si>
  <si>
    <t>1,0*39,4*1,5</t>
  </si>
  <si>
    <t>kanalizace : 1,0*20,5*1,2</t>
  </si>
  <si>
    <t xml:space="preserve">Hloubení rýh šířky přes 60 do 200 cm do 1000 m3, v hornině 3, hloubení strojně </t>
  </si>
  <si>
    <t>132201212R00</t>
  </si>
  <si>
    <t>5% : 136,44*0,05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</si>
  <si>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</si>
  <si>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</si>
  <si>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</si>
  <si>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1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</si>
  <si>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</si>
  <si>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</si>
  <si>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</si>
  <si>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</si>
  <si>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</si>
  <si>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</si>
  <si>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3A - venkovní rozvody ZTI (parkovací plochy před objektem)</t>
  </si>
  <si>
    <t>4)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</si>
  <si>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</si>
  <si>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</si>
  <si>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</si>
  <si>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</si>
  <si>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</si>
  <si>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Zemní práce při montážích</t>
  </si>
  <si>
    <t>M46</t>
  </si>
  <si>
    <t>Elektromontáže</t>
  </si>
  <si>
    <t>M21</t>
  </si>
  <si>
    <t>Elektroinstalace</t>
  </si>
  <si>
    <t>01</t>
  </si>
  <si>
    <t>Fáze 3</t>
  </si>
  <si>
    <t>03</t>
  </si>
  <si>
    <t>Stavba</t>
  </si>
  <si>
    <t>sdfsdf</t>
  </si>
  <si>
    <t>Šimoník</t>
  </si>
  <si>
    <t>IČO:</t>
  </si>
  <si>
    <t>Zadavatel</t>
  </si>
  <si>
    <t>Hospic I.etapa</t>
  </si>
  <si>
    <t>1632</t>
  </si>
  <si>
    <t>Stavba:</t>
  </si>
  <si>
    <t>Soupis stavebních prací, dodávek a služeb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</si>
  <si>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</si>
  <si>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</si>
  <si>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</si>
  <si>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</si>
  <si>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</si>
  <si>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</si>
  <si>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</si>
  <si>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</si>
  <si>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</si>
  <si>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Zához rýhy 50/70 cm, hornina třídy 3</t>
  </si>
  <si>
    <t>460560253R00</t>
  </si>
  <si>
    <t>Fólie výstražná z PVC, šířka 33 cm</t>
  </si>
  <si>
    <t>460490012R00</t>
  </si>
  <si>
    <t>Zřízení kabelového lože v rýze š. do 65 cm z písku</t>
  </si>
  <si>
    <t>460420022R00</t>
  </si>
  <si>
    <t>Výkop kabelové rýhy 50/70 cm  hor.3</t>
  </si>
  <si>
    <t>460200253R00</t>
  </si>
  <si>
    <t>Pouzdrový základ 250x800 mm mimo osu trasy</t>
  </si>
  <si>
    <t>460100001R00</t>
  </si>
  <si>
    <t>Betonový základ do bednění</t>
  </si>
  <si>
    <t>460080002R00</t>
  </si>
  <si>
    <t>Jáma do 2 m3 pro stožár veř.osvětlení, hor.3,ručně</t>
  </si>
  <si>
    <t>460050703R00</t>
  </si>
  <si>
    <t>Vedení uzemňovací uzemňovací vedení v zemi vč. svorek, propoj. izolace spojů, FeZn, do 120 mm2</t>
  </si>
  <si>
    <t>210220021R00</t>
  </si>
  <si>
    <t>POL3_</t>
  </si>
  <si>
    <t>SPCM</t>
  </si>
  <si>
    <t>pásek uzemňovací provedení pozinkovaný; 30 x 4 mm</t>
  </si>
  <si>
    <t>35441120R</t>
  </si>
  <si>
    <t>Ukončení vodičů, soubory pro kabely koncovky eprosinové pro klasické kabely se stíněním nebo pancéřem, 1 kV, do průřezu 4x95 mm2 (3x120 mm2)</t>
  </si>
  <si>
    <t>210101133R00</t>
  </si>
  <si>
    <t>koncovka kabelová kompletní, pro 3 a 4 žilové kabely; bez pancíře, bez kabel.ok; izolace plastová; jmen.nap. do 1 kV; průřez jádra 70-150 mm2</t>
  </si>
  <si>
    <t>35436462.AR</t>
  </si>
  <si>
    <t xml:space="preserve">Svítidla a osvětlovací zařízení patice stožárová, litinová pro sadové stožáry,  </t>
  </si>
  <si>
    <t>210204121R00</t>
  </si>
  <si>
    <t xml:space="preserve">Svítidla a osvětlovací zařízení elektrovýzbroj stožáru pro, 2 okruhy,  </t>
  </si>
  <si>
    <t>210204202R00</t>
  </si>
  <si>
    <t>rozvodnice stožárová</t>
  </si>
  <si>
    <t>31678610.AR</t>
  </si>
  <si>
    <t>Chráničky a lišty trubka ochranná, materiál PE, DN do 47 mm, uložená volně</t>
  </si>
  <si>
    <t>210010123R00</t>
  </si>
  <si>
    <t>stožár ocelový osvětlovací; kuželový-kruh.průřez; zapuštěný do země; výška = 4,0 m; zapuštěná hloubka = 0,8 m; horní pr. 60 mm; spodní pr. 136 mm; výška celk. L = 4,8 m; tl. plechu = 3 mm; Tn 0,49 kN</t>
  </si>
  <si>
    <t>31673311.AR</t>
  </si>
  <si>
    <t xml:space="preserve">Svítidla a osvětlovací zařízení stožár osvětlovací, sadový - ocelový,  </t>
  </si>
  <si>
    <t>210204002R00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</si>
  <si>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</si>
  <si>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</si>
  <si>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Kabely silové kabel CYKY-m 750 V, 5 žil 4 až 16 mm, volně uložený včetně dodávky kabelu CYKY 5 x 10 mm2</t>
  </si>
  <si>
    <t>210810017RT3</t>
  </si>
  <si>
    <t>Kabel CYKY 750 V 3x2,5 mm2 uložený pod omítkou</t>
  </si>
  <si>
    <t>210800106R00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</si>
  <si>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</si>
  <si>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</si>
  <si>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Kabely silové kabel CYKY-m 750 V, 3 x 1,5 mm2, volně uložený</t>
  </si>
  <si>
    <t>210810005R00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</si>
  <si>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</si>
  <si>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34111032R</t>
  </si>
  <si>
    <t>POL1_9</t>
  </si>
  <si>
    <t>Vlastní</t>
  </si>
  <si>
    <t>Svítidlo venkovní, LED</t>
  </si>
  <si>
    <t>210200118R01</t>
  </si>
  <si>
    <t>Svítidlo V01</t>
  </si>
  <si>
    <t>105923072018</t>
  </si>
  <si>
    <t>Svítidlo, včetně upevňovacího materiálu a přípravy podkladu</t>
  </si>
  <si>
    <t>210200010R01</t>
  </si>
  <si>
    <t>Svítidlo O</t>
  </si>
  <si>
    <t>172021072018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</si>
</sst>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6" borderId="54" xfId="0" applyNumberFormat="1" applyFont="1" applyFill="1" applyBorder="1" applyAlignment="1">
      <alignment vertical="top"/>
    </xf>
    <xf numFmtId="0" fontId="8" fillId="6" borderId="43" xfId="0" applyFont="1" applyFill="1" applyBorder="1" applyAlignment="1">
      <alignment vertical="top"/>
    </xf>
    <xf numFmtId="0" fontId="8" fillId="6" borderId="43" xfId="0" applyFont="1" applyFill="1" applyBorder="1" applyAlignment="1">
      <alignment horizontal="center" vertical="top"/>
    </xf>
    <xf numFmtId="49" fontId="8" fillId="6" borderId="43" xfId="0" applyNumberFormat="1" applyFont="1" applyFill="1" applyBorder="1" applyAlignment="1">
      <alignment horizontal="left" vertical="top" wrapText="1"/>
    </xf>
    <xf numFmtId="49" fontId="8" fillId="6" borderId="43" xfId="0" applyNumberFormat="1" applyFont="1" applyFill="1" applyBorder="1" applyAlignment="1">
      <alignment vertical="top"/>
    </xf>
    <xf numFmtId="0" fontId="8" fillId="6" borderId="53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0" borderId="55" xfId="0" applyNumberFormat="1" applyFont="1" applyBorder="1" applyAlignment="1">
      <alignment vertical="top" shrinkToFit="1"/>
    </xf>
    <xf numFmtId="4" fontId="16" fillId="0" borderId="56" xfId="0" applyNumberFormat="1" applyFont="1" applyBorder="1" applyAlignment="1">
      <alignment vertical="top" shrinkToFit="1"/>
    </xf>
    <xf numFmtId="4" fontId="16" fillId="4" borderId="56" xfId="0" applyNumberFormat="1" applyFont="1" applyFill="1" applyBorder="1" applyAlignment="1" applyProtection="1">
      <alignment vertical="top" shrinkToFit="1"/>
      <protection locked="0"/>
    </xf>
    <xf numFmtId="164" fontId="16" fillId="0" borderId="56" xfId="0" applyNumberFormat="1" applyFont="1" applyBorder="1" applyAlignment="1">
      <alignment vertical="top" shrinkToFit="1"/>
    </xf>
    <xf numFmtId="0" fontId="16" fillId="0" borderId="56" xfId="0" applyFont="1" applyBorder="1" applyAlignment="1">
      <alignment horizontal="center" vertical="top" shrinkToFit="1"/>
    </xf>
    <xf numFmtId="49" fontId="16" fillId="0" borderId="56" xfId="0" applyNumberFormat="1" applyFont="1" applyBorder="1" applyAlignment="1">
      <alignment horizontal="left" vertical="top" wrapText="1"/>
    </xf>
    <xf numFmtId="49" fontId="16" fillId="0" borderId="56" xfId="0" applyNumberFormat="1" applyFont="1" applyBorder="1" applyAlignment="1">
      <alignment vertical="top"/>
    </xf>
    <xf numFmtId="0" fontId="16" fillId="0" borderId="57" xfId="0" applyFont="1" applyBorder="1" applyAlignment="1">
      <alignment vertical="top"/>
    </xf>
    <xf numFmtId="0" fontId="18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vertical="top"/>
    </xf>
    <xf numFmtId="4" fontId="8" fillId="6" borderId="0" xfId="0" applyNumberFormat="1" applyFont="1" applyFill="1" applyBorder="1" applyAlignment="1">
      <alignment vertical="top" shrinkToFit="1"/>
    </xf>
    <xf numFmtId="4" fontId="8" fillId="6" borderId="37" xfId="0" applyNumberFormat="1" applyFont="1" applyFill="1" applyBorder="1" applyAlignment="1">
      <alignment vertical="top" shrinkToFit="1"/>
    </xf>
    <xf numFmtId="4" fontId="8" fillId="6" borderId="18" xfId="0" applyNumberFormat="1" applyFont="1" applyFill="1" applyBorder="1" applyAlignment="1">
      <alignment vertical="top" shrinkToFit="1"/>
    </xf>
    <xf numFmtId="164" fontId="8" fillId="6" borderId="18" xfId="0" applyNumberFormat="1" applyFont="1" applyFill="1" applyBorder="1" applyAlignment="1">
      <alignment vertical="top" shrinkToFit="1"/>
    </xf>
    <xf numFmtId="0" fontId="8" fillId="6" borderId="18" xfId="0" applyFont="1" applyFill="1" applyBorder="1" applyAlignment="1">
      <alignment horizontal="center" vertical="top" shrinkToFit="1"/>
    </xf>
    <xf numFmtId="49" fontId="8" fillId="6" borderId="18" xfId="0" applyNumberFormat="1" applyFont="1" applyFill="1" applyBorder="1" applyAlignment="1">
      <alignment horizontal="left" vertical="top" wrapText="1"/>
    </xf>
    <xf numFmtId="49" fontId="8" fillId="6" borderId="18" xfId="0" applyNumberFormat="1" applyFont="1" applyFill="1" applyBorder="1" applyAlignment="1">
      <alignment vertical="top"/>
    </xf>
    <xf numFmtId="0" fontId="8" fillId="6" borderId="36" xfId="0" applyFont="1" applyFill="1" applyBorder="1" applyAlignment="1">
      <alignment vertical="top"/>
    </xf>
    <xf numFmtId="0" fontId="19" fillId="0" borderId="0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4" fontId="16" fillId="0" borderId="58" xfId="0" applyNumberFormat="1" applyFont="1" applyBorder="1" applyAlignment="1">
      <alignment vertical="top" shrinkToFit="1"/>
    </xf>
    <xf numFmtId="4" fontId="16" fillId="0" borderId="59" xfId="0" applyNumberFormat="1" applyFont="1" applyBorder="1" applyAlignment="1">
      <alignment vertical="top" shrinkToFit="1"/>
    </xf>
    <xf numFmtId="4" fontId="16" fillId="4" borderId="59" xfId="0" applyNumberFormat="1" applyFont="1" applyFill="1" applyBorder="1" applyAlignment="1" applyProtection="1">
      <alignment vertical="top" shrinkToFit="1"/>
      <protection locked="0"/>
    </xf>
    <xf numFmtId="164" fontId="16" fillId="0" borderId="59" xfId="0" applyNumberFormat="1" applyFont="1" applyBorder="1" applyAlignment="1">
      <alignment vertical="top" shrinkToFit="1"/>
    </xf>
    <xf numFmtId="0" fontId="16" fillId="0" borderId="59" xfId="0" applyFont="1" applyBorder="1" applyAlignment="1">
      <alignment horizontal="center" vertical="top" shrinkToFit="1"/>
    </xf>
    <xf numFmtId="49" fontId="16" fillId="0" borderId="59" xfId="0" applyNumberFormat="1" applyFont="1" applyBorder="1" applyAlignment="1">
      <alignment horizontal="left" vertical="top" wrapText="1"/>
    </xf>
    <xf numFmtId="49" fontId="16" fillId="0" borderId="59" xfId="0" applyNumberFormat="1" applyFont="1" applyBorder="1" applyAlignment="1">
      <alignment vertical="top"/>
    </xf>
    <xf numFmtId="0" fontId="16" fillId="0" borderId="60" xfId="0" applyFont="1" applyBorder="1" applyAlignment="1">
      <alignment vertical="top"/>
    </xf>
    <xf numFmtId="4" fontId="16" fillId="0" borderId="61" xfId="0" applyNumberFormat="1" applyFont="1" applyBorder="1" applyAlignment="1">
      <alignment vertical="top" shrinkToFit="1"/>
    </xf>
    <xf numFmtId="4" fontId="16" fillId="0" borderId="62" xfId="0" applyNumberFormat="1" applyFont="1" applyBorder="1" applyAlignment="1">
      <alignment vertical="top" shrinkToFit="1"/>
    </xf>
    <xf numFmtId="4" fontId="16" fillId="4" borderId="62" xfId="0" applyNumberFormat="1" applyFont="1" applyFill="1" applyBorder="1" applyAlignment="1" applyProtection="1">
      <alignment vertical="top" shrinkToFit="1"/>
      <protection locked="0"/>
    </xf>
    <xf numFmtId="164" fontId="16" fillId="0" borderId="62" xfId="0" applyNumberFormat="1" applyFont="1" applyBorder="1" applyAlignment="1">
      <alignment vertical="top" shrinkToFit="1"/>
    </xf>
    <xf numFmtId="0" fontId="16" fillId="0" borderId="62" xfId="0" applyFont="1" applyBorder="1" applyAlignment="1">
      <alignment horizontal="center" vertical="top" shrinkToFit="1"/>
    </xf>
    <xf numFmtId="49" fontId="16" fillId="0" borderId="62" xfId="0" applyNumberFormat="1" applyFont="1" applyBorder="1" applyAlignment="1">
      <alignment horizontal="left" vertical="top" wrapText="1"/>
    </xf>
    <xf numFmtId="49" fontId="16" fillId="0" borderId="62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0" fontId="8" fillId="6" borderId="63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9" xfId="0" applyFill="1" applyBorder="1" applyAlignment="1">
      <alignment wrapText="1"/>
    </xf>
    <xf numFmtId="0" fontId="0" fillId="7" borderId="49" xfId="0" applyFill="1" applyBorder="1"/>
    <xf numFmtId="0" fontId="0" fillId="7" borderId="53" xfId="0" applyFill="1" applyBorder="1"/>
    <xf numFmtId="0" fontId="0" fillId="7" borderId="49" xfId="0" applyFill="1" applyBorder="1" applyAlignment="1">
      <alignment horizontal="center"/>
    </xf>
    <xf numFmtId="49" fontId="0" fillId="7" borderId="49" xfId="0" applyNumberFormat="1" applyFill="1" applyBorder="1"/>
    <xf numFmtId="0" fontId="0" fillId="6" borderId="54" xfId="0" applyFill="1" applyBorder="1" applyAlignment="1">
      <alignment vertical="center"/>
    </xf>
    <xf numFmtId="0" fontId="0" fillId="6" borderId="43" xfId="0" applyFill="1" applyBorder="1" applyAlignment="1">
      <alignment vertical="center"/>
    </xf>
    <xf numFmtId="49" fontId="0" fillId="6" borderId="43" xfId="0" applyNumberFormat="1" applyFill="1" applyBorder="1" applyAlignment="1">
      <alignment vertical="center"/>
    </xf>
    <xf numFmtId="49" fontId="0" fillId="6" borderId="43" xfId="0" applyNumberFormat="1" applyFill="1" applyBorder="1" applyAlignment="1">
      <alignment vertical="center"/>
    </xf>
    <xf numFmtId="0" fontId="0" fillId="6" borderId="49" xfId="0" applyFont="1" applyFill="1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43" xfId="0" applyBorder="1" applyAlignment="1">
      <alignment vertical="center"/>
    </xf>
    <xf numFmtId="49" fontId="0" fillId="0" borderId="43" xfId="0" applyNumberFormat="1" applyBorder="1" applyAlignment="1">
      <alignment vertical="center"/>
    </xf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3" fontId="0" fillId="0" borderId="0" xfId="0" applyNumberFormat="1" applyAlignment="1"/>
    <xf numFmtId="3" fontId="7" fillId="6" borderId="49" xfId="0" applyNumberFormat="1" applyFont="1" applyFill="1" applyBorder="1" applyAlignment="1">
      <alignment vertical="center"/>
    </xf>
    <xf numFmtId="4" fontId="7" fillId="6" borderId="49" xfId="0" applyNumberFormat="1" applyFont="1" applyFill="1" applyBorder="1" applyAlignment="1">
      <alignment vertical="center"/>
    </xf>
    <xf numFmtId="4" fontId="7" fillId="6" borderId="49" xfId="0" applyNumberFormat="1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vertical="center"/>
    </xf>
    <xf numFmtId="0" fontId="7" fillId="6" borderId="53" xfId="0" applyFont="1" applyFill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horizontal="center" vertical="center"/>
    </xf>
    <xf numFmtId="49" fontId="7" fillId="0" borderId="43" xfId="0" applyNumberFormat="1" applyFont="1" applyBorder="1" applyAlignment="1">
      <alignment vertical="center" wrapText="1"/>
    </xf>
    <xf numFmtId="49" fontId="7" fillId="0" borderId="53" xfId="0" applyNumberFormat="1" applyFont="1" applyBorder="1" applyAlignment="1">
      <alignment vertical="center" wrapText="1"/>
    </xf>
    <xf numFmtId="49" fontId="7" fillId="0" borderId="53" xfId="0" applyNumberFormat="1" applyFont="1" applyBorder="1" applyAlignment="1">
      <alignment vertical="center"/>
    </xf>
    <xf numFmtId="0" fontId="15" fillId="7" borderId="49" xfId="0" applyFont="1" applyFill="1" applyBorder="1" applyAlignment="1">
      <alignment horizontal="center" vertical="center" wrapText="1"/>
    </xf>
    <xf numFmtId="0" fontId="15" fillId="7" borderId="43" xfId="0" applyFont="1" applyFill="1" applyBorder="1" applyAlignment="1">
      <alignment horizontal="center" vertical="center" wrapText="1"/>
    </xf>
    <xf numFmtId="0" fontId="15" fillId="7" borderId="53" xfId="0" applyFont="1" applyFill="1" applyBorder="1" applyAlignment="1">
      <alignment horizontal="center" vertical="center" wrapText="1"/>
    </xf>
    <xf numFmtId="3" fontId="0" fillId="6" borderId="49" xfId="0" applyNumberFormat="1" applyFill="1" applyBorder="1" applyAlignment="1">
      <alignment vertical="center"/>
    </xf>
    <xf numFmtId="3" fontId="0" fillId="6" borderId="49" xfId="0" applyNumberFormat="1" applyFill="1" applyBorder="1" applyAlignment="1">
      <alignment vertical="center" shrinkToFit="1"/>
    </xf>
    <xf numFmtId="3" fontId="0" fillId="6" borderId="49" xfId="0" applyNumberFormat="1" applyFill="1" applyBorder="1" applyAlignment="1">
      <alignment vertical="center" wrapText="1" shrinkToFit="1"/>
    </xf>
    <xf numFmtId="3" fontId="0" fillId="6" borderId="54" xfId="0" applyNumberFormat="1" applyFill="1" applyBorder="1" applyAlignment="1">
      <alignment vertical="center"/>
    </xf>
    <xf numFmtId="3" fontId="0" fillId="6" borderId="43" xfId="0" applyNumberFormat="1" applyFill="1" applyBorder="1" applyAlignment="1">
      <alignment vertical="center"/>
    </xf>
    <xf numFmtId="3" fontId="0" fillId="6" borderId="53" xfId="0" applyNumberFormat="1" applyFill="1" applyBorder="1" applyAlignment="1">
      <alignment vertical="center"/>
    </xf>
    <xf numFmtId="3" fontId="0" fillId="0" borderId="49" xfId="0" applyNumberFormat="1" applyBorder="1" applyAlignment="1">
      <alignment vertical="center"/>
    </xf>
    <xf numFmtId="3" fontId="0" fillId="0" borderId="49" xfId="0" applyNumberFormat="1" applyBorder="1" applyAlignment="1">
      <alignment vertical="center" shrinkToFit="1"/>
    </xf>
    <xf numFmtId="3" fontId="0" fillId="0" borderId="49" xfId="0" applyNumberFormat="1" applyBorder="1" applyAlignment="1">
      <alignment vertical="center" wrapText="1" shrinkToFit="1"/>
    </xf>
    <xf numFmtId="3" fontId="0" fillId="0" borderId="43" xfId="0" applyNumberFormat="1" applyBorder="1" applyAlignment="1">
      <alignment vertical="center" wrapText="1"/>
    </xf>
    <xf numFmtId="3" fontId="0" fillId="0" borderId="43" xfId="0" applyNumberFormat="1" applyBorder="1" applyAlignment="1">
      <alignment vertical="center"/>
    </xf>
    <xf numFmtId="3" fontId="0" fillId="0" borderId="53" xfId="0" applyNumberFormat="1" applyBorder="1" applyAlignment="1">
      <alignment horizontal="left" vertical="center"/>
    </xf>
    <xf numFmtId="3" fontId="8" fillId="0" borderId="49" xfId="0" applyNumberFormat="1" applyFont="1" applyBorder="1" applyAlignment="1">
      <alignment vertical="center"/>
    </xf>
    <xf numFmtId="3" fontId="8" fillId="0" borderId="49" xfId="0" applyNumberFormat="1" applyFont="1" applyBorder="1" applyAlignment="1">
      <alignment vertical="center" shrinkToFit="1"/>
    </xf>
    <xf numFmtId="3" fontId="8" fillId="0" borderId="49" xfId="0" applyNumberFormat="1" applyFont="1" applyBorder="1" applyAlignment="1">
      <alignment vertical="center" wrapText="1" shrinkToFit="1"/>
    </xf>
    <xf numFmtId="3" fontId="8" fillId="0" borderId="43" xfId="0" applyNumberFormat="1" applyFont="1" applyBorder="1" applyAlignment="1">
      <alignment vertical="center" wrapText="1"/>
    </xf>
    <xf numFmtId="3" fontId="8" fillId="0" borderId="43" xfId="0" applyNumberFormat="1" applyFont="1" applyBorder="1" applyAlignment="1">
      <alignment vertical="center"/>
    </xf>
    <xf numFmtId="3" fontId="8" fillId="0" borderId="53" xfId="0" applyNumberFormat="1" applyFont="1" applyBorder="1" applyAlignment="1">
      <alignment vertical="center"/>
    </xf>
    <xf numFmtId="3" fontId="3" fillId="0" borderId="49" xfId="0" applyNumberFormat="1" applyFont="1" applyBorder="1" applyAlignment="1">
      <alignment horizontal="right" vertical="center" shrinkToFit="1"/>
    </xf>
    <xf numFmtId="3" fontId="3" fillId="0" borderId="49" xfId="0" applyNumberFormat="1" applyFont="1" applyBorder="1" applyAlignment="1">
      <alignment horizontal="right" vertical="center" wrapText="1" shrinkToFit="1"/>
    </xf>
    <xf numFmtId="3" fontId="0" fillId="0" borderId="53" xfId="0" applyNumberFormat="1" applyBorder="1" applyAlignment="1">
      <alignment vertical="center"/>
    </xf>
    <xf numFmtId="3" fontId="7" fillId="7" borderId="49" xfId="0" applyNumberFormat="1" applyFont="1" applyFill="1" applyBorder="1" applyAlignment="1">
      <alignment horizontal="center" vertical="center" wrapText="1"/>
    </xf>
    <xf numFmtId="3" fontId="7" fillId="7" borderId="49" xfId="0" applyNumberFormat="1" applyFont="1" applyFill="1" applyBorder="1" applyAlignment="1">
      <alignment horizontal="center" vertical="center" wrapText="1" shrinkToFit="1"/>
    </xf>
    <xf numFmtId="3" fontId="10" fillId="7" borderId="49" xfId="0" applyNumberFormat="1" applyFont="1" applyFill="1" applyBorder="1" applyAlignment="1">
      <alignment horizontal="center" vertical="center" wrapText="1" shrinkToFit="1"/>
    </xf>
    <xf numFmtId="3" fontId="7" fillId="7" borderId="43" xfId="0" applyNumberFormat="1" applyFont="1" applyFill="1" applyBorder="1" applyAlignment="1">
      <alignment vertical="center" wrapText="1"/>
    </xf>
    <xf numFmtId="3" fontId="7" fillId="7" borderId="43" xfId="0" applyNumberFormat="1" applyFont="1" applyFill="1" applyBorder="1" applyAlignment="1">
      <alignment vertical="center"/>
    </xf>
    <xf numFmtId="3" fontId="7" fillId="7" borderId="5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8" fillId="6" borderId="13" xfId="0" applyNumberFormat="1" applyFont="1" applyFill="1" applyBorder="1" applyAlignment="1">
      <alignment horizontal="left" vertical="center"/>
    </xf>
    <xf numFmtId="4" fontId="12" fillId="6" borderId="7" xfId="0" applyNumberFormat="1" applyFont="1" applyFill="1" applyBorder="1" applyAlignment="1">
      <alignment horizontal="right" vertical="center"/>
    </xf>
    <xf numFmtId="0" fontId="0" fillId="6" borderId="7" xfId="0" applyFill="1" applyBorder="1"/>
    <xf numFmtId="0" fontId="4" fillId="6" borderId="11" xfId="0" applyFont="1" applyFill="1" applyBorder="1" applyAlignment="1">
      <alignment horizontal="left" vertical="center" indent="1"/>
    </xf>
    <xf numFmtId="49" fontId="0" fillId="6" borderId="13" xfId="0" applyNumberFormat="1" applyFill="1" applyBorder="1" applyAlignment="1">
      <alignment horizontal="left" vertical="center"/>
    </xf>
    <xf numFmtId="2" fontId="12" fillId="6" borderId="7" xfId="0" applyNumberFormat="1" applyFont="1" applyFill="1" applyBorder="1" applyAlignment="1">
      <alignment horizontal="right" vertical="center"/>
    </xf>
    <xf numFmtId="4" fontId="4" fillId="6" borderId="7" xfId="0" applyNumberFormat="1" applyFont="1" applyFill="1" applyBorder="1" applyAlignment="1">
      <alignment horizontal="left" vertical="center"/>
    </xf>
    <xf numFmtId="0" fontId="0" fillId="6" borderId="7" xfId="0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/>
    </xf>
    <xf numFmtId="4" fontId="11" fillId="0" borderId="43" xfId="0" applyNumberFormat="1" applyFont="1" applyBorder="1" applyAlignment="1">
      <alignment vertical="center"/>
    </xf>
    <xf numFmtId="4" fontId="11" fillId="0" borderId="53" xfId="0" applyNumberFormat="1" applyFont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4" fontId="11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horizontal="righ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4" xfId="0" applyNumberFormat="1" applyFont="1" applyBorder="1" applyAlignment="1">
      <alignment horizontal="right" vertical="center" indent="1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49" fontId="8" fillId="6" borderId="6" xfId="0" applyNumberFormat="1" applyFont="1" applyFill="1" applyBorder="1" applyAlignment="1">
      <alignment horizontal="left" vertical="center" wrapText="1"/>
    </xf>
    <xf numFmtId="49" fontId="8" fillId="6" borderId="6" xfId="0" applyNumberFormat="1" applyFont="1" applyFill="1" applyBorder="1" applyAlignment="1">
      <alignment horizontal="left" vertical="center"/>
    </xf>
    <xf numFmtId="0" fontId="0" fillId="6" borderId="6" xfId="0" applyFont="1" applyFill="1" applyBorder="1"/>
    <xf numFmtId="0" fontId="0" fillId="6" borderId="9" xfId="0" applyFont="1" applyFill="1" applyBorder="1" applyAlignment="1">
      <alignment horizontal="left" vertical="center" indent="1"/>
    </xf>
    <xf numFmtId="4" fontId="0" fillId="0" borderId="1" xfId="0" applyNumberFormat="1" applyBorder="1"/>
    <xf numFmtId="0" fontId="0" fillId="6" borderId="2" xfId="0" applyFill="1" applyBorder="1" applyAlignment="1">
      <alignment wrapText="1"/>
    </xf>
    <xf numFmtId="0" fontId="0" fillId="6" borderId="0" xfId="0" applyFill="1" applyAlignment="1">
      <alignment wrapText="1"/>
    </xf>
    <xf numFmtId="49" fontId="8" fillId="6" borderId="0" xfId="0" applyNumberFormat="1" applyFont="1" applyFill="1" applyBorder="1" applyAlignment="1">
      <alignment horizontal="left" vertical="center" wrapText="1"/>
    </xf>
    <xf numFmtId="49" fontId="8" fillId="6" borderId="0" xfId="0" applyNumberFormat="1" applyFont="1" applyFill="1" applyBorder="1" applyAlignment="1">
      <alignment horizontal="left" vertical="center"/>
    </xf>
    <xf numFmtId="0" fontId="0" fillId="6" borderId="0" xfId="0" applyFill="1" applyBorder="1"/>
    <xf numFmtId="0" fontId="0" fillId="6" borderId="1" xfId="0" applyFont="1" applyFill="1" applyBorder="1" applyAlignment="1">
      <alignment horizontal="left" vertical="center" indent="1"/>
    </xf>
    <xf numFmtId="0" fontId="0" fillId="6" borderId="19" xfId="0" applyFill="1" applyBorder="1" applyAlignment="1">
      <alignment wrapText="1"/>
    </xf>
    <xf numFmtId="0" fontId="0" fillId="6" borderId="18" xfId="0" applyFill="1" applyBorder="1" applyAlignment="1">
      <alignment wrapText="1"/>
    </xf>
    <xf numFmtId="49" fontId="6" fillId="6" borderId="18" xfId="0" applyNumberFormat="1" applyFont="1" applyFill="1" applyBorder="1" applyAlignment="1">
      <alignment horizontal="left" vertical="center" wrapText="1"/>
    </xf>
    <xf numFmtId="49" fontId="6" fillId="6" borderId="0" xfId="0" applyNumberFormat="1" applyFont="1" applyFill="1" applyBorder="1" applyAlignment="1">
      <alignment horizontal="left" vertical="center"/>
    </xf>
    <xf numFmtId="0" fontId="9" fillId="6" borderId="1" xfId="0" applyFont="1" applyFill="1" applyBorder="1" applyAlignment="1">
      <alignment horizontal="left" vertical="center" inden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 t="s">
        <v>46</v>
      </c>
      <c r="J11" s="11"/>
    </row>
    <row r="12" spans="1:15" ht="15.75" customHeight="1" x14ac:dyDescent="0.2">
      <c r="A12" s="4"/>
      <c r="B12" s="41"/>
      <c r="C12" s="26"/>
      <c r="D12" s="251"/>
      <c r="E12" s="251"/>
      <c r="F12" s="251"/>
      <c r="G12" s="251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2"/>
      <c r="E13" s="252"/>
      <c r="F13" s="252"/>
      <c r="G13" s="25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SUMIF(F47:F53,A16,I47:I53)+SUMIF(F47:F53,"PSU",I47:I53)</f>
        <v>0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SUMIF(F47:F53,A17,I47:I53)</f>
        <v>0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SUMIF(F47:F53,A18,I47:I53)</f>
        <v>0</v>
      </c>
      <c r="J18" s="230"/>
    </row>
    <row r="19" spans="1:10" ht="23.25" customHeight="1" x14ac:dyDescent="0.2">
      <c r="A19" s="148" t="s">
        <v>65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SUMIF(F47:F53,A19,I47:I53)</f>
        <v>0</v>
      </c>
      <c r="J19" s="230"/>
    </row>
    <row r="20" spans="1:10" ht="23.25" customHeight="1" x14ac:dyDescent="0.2">
      <c r="A20" s="148" t="s">
        <v>66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SUMIF(F47:F53,A20,I47:I53)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45"/>
      <c r="G21" s="236"/>
      <c r="H21" s="245"/>
      <c r="I21" s="236">
        <f>SUM(I16:J20)</f>
        <v>0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0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43403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Pol'!AC82</f>
        <v>0</v>
      </c>
      <c r="G39" s="116">
        <f>' Pol'!AD82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1" t="s">
        <v>47</v>
      </c>
      <c r="C40" s="222"/>
      <c r="D40" s="222"/>
      <c r="E40" s="22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49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50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51</v>
      </c>
      <c r="C47" s="226" t="s">
        <v>52</v>
      </c>
      <c r="D47" s="227"/>
      <c r="E47" s="227"/>
      <c r="F47" s="139" t="s">
        <v>23</v>
      </c>
      <c r="G47" s="140"/>
      <c r="H47" s="140"/>
      <c r="I47" s="225">
        <f>' Pol'!G8</f>
        <v>0</v>
      </c>
      <c r="J47" s="225"/>
    </row>
    <row r="48" spans="1:10" ht="25.5" customHeight="1" x14ac:dyDescent="0.2">
      <c r="A48" s="129"/>
      <c r="B48" s="131" t="s">
        <v>53</v>
      </c>
      <c r="C48" s="213" t="s">
        <v>54</v>
      </c>
      <c r="D48" s="214"/>
      <c r="E48" s="214"/>
      <c r="F48" s="141" t="s">
        <v>23</v>
      </c>
      <c r="G48" s="142"/>
      <c r="H48" s="142"/>
      <c r="I48" s="212">
        <f>' Pol'!G49</f>
        <v>0</v>
      </c>
      <c r="J48" s="212"/>
    </row>
    <row r="49" spans="1:10" ht="25.5" customHeight="1" x14ac:dyDescent="0.2">
      <c r="A49" s="129"/>
      <c r="B49" s="131" t="s">
        <v>55</v>
      </c>
      <c r="C49" s="213" t="s">
        <v>56</v>
      </c>
      <c r="D49" s="214"/>
      <c r="E49" s="214"/>
      <c r="F49" s="141" t="s">
        <v>23</v>
      </c>
      <c r="G49" s="142"/>
      <c r="H49" s="142"/>
      <c r="I49" s="212">
        <f>' Pol'!G53</f>
        <v>0</v>
      </c>
      <c r="J49" s="212"/>
    </row>
    <row r="50" spans="1:10" ht="25.5" customHeight="1" x14ac:dyDescent="0.2">
      <c r="A50" s="129"/>
      <c r="B50" s="131" t="s">
        <v>57</v>
      </c>
      <c r="C50" s="213" t="s">
        <v>58</v>
      </c>
      <c r="D50" s="214"/>
      <c r="E50" s="214"/>
      <c r="F50" s="141" t="s">
        <v>23</v>
      </c>
      <c r="G50" s="142"/>
      <c r="H50" s="142"/>
      <c r="I50" s="212">
        <f>' Pol'!G71</f>
        <v>0</v>
      </c>
      <c r="J50" s="212"/>
    </row>
    <row r="51" spans="1:10" ht="25.5" customHeight="1" x14ac:dyDescent="0.2">
      <c r="A51" s="129"/>
      <c r="B51" s="131" t="s">
        <v>59</v>
      </c>
      <c r="C51" s="213" t="s">
        <v>60</v>
      </c>
      <c r="D51" s="214"/>
      <c r="E51" s="214"/>
      <c r="F51" s="141" t="s">
        <v>23</v>
      </c>
      <c r="G51" s="142"/>
      <c r="H51" s="142"/>
      <c r="I51" s="212">
        <f>' Pol'!G75</f>
        <v>0</v>
      </c>
      <c r="J51" s="212"/>
    </row>
    <row r="52" spans="1:10" ht="25.5" customHeight="1" x14ac:dyDescent="0.2">
      <c r="A52" s="129"/>
      <c r="B52" s="131" t="s">
        <v>61</v>
      </c>
      <c r="C52" s="213" t="s">
        <v>62</v>
      </c>
      <c r="D52" s="214"/>
      <c r="E52" s="214"/>
      <c r="F52" s="141" t="s">
        <v>24</v>
      </c>
      <c r="G52" s="142"/>
      <c r="H52" s="142"/>
      <c r="I52" s="212">
        <f>' Pol'!G77</f>
        <v>0</v>
      </c>
      <c r="J52" s="212"/>
    </row>
    <row r="53" spans="1:10" ht="25.5" customHeight="1" x14ac:dyDescent="0.2">
      <c r="A53" s="129"/>
      <c r="B53" s="138" t="s">
        <v>63</v>
      </c>
      <c r="C53" s="216" t="s">
        <v>64</v>
      </c>
      <c r="D53" s="217"/>
      <c r="E53" s="217"/>
      <c r="F53" s="143" t="s">
        <v>25</v>
      </c>
      <c r="G53" s="144"/>
      <c r="H53" s="144"/>
      <c r="I53" s="215">
        <f>' Pol'!G79</f>
        <v>0</v>
      </c>
      <c r="J53" s="215"/>
    </row>
    <row r="54" spans="1:10" ht="25.5" customHeight="1" x14ac:dyDescent="0.2">
      <c r="A54" s="130"/>
      <c r="B54" s="134" t="s">
        <v>1</v>
      </c>
      <c r="C54" s="134"/>
      <c r="D54" s="135"/>
      <c r="E54" s="135"/>
      <c r="F54" s="145"/>
      <c r="G54" s="146"/>
      <c r="H54" s="146"/>
      <c r="I54" s="218">
        <f>SUM(I47:I53)</f>
        <v>0</v>
      </c>
      <c r="J54" s="218"/>
    </row>
    <row r="55" spans="1:10" x14ac:dyDescent="0.2">
      <c r="F55" s="147"/>
      <c r="G55" s="103"/>
      <c r="H55" s="147"/>
      <c r="I55" s="103"/>
      <c r="J55" s="103"/>
    </row>
    <row r="56" spans="1:10" x14ac:dyDescent="0.2">
      <c r="F56" s="147"/>
      <c r="G56" s="103"/>
      <c r="H56" s="147"/>
      <c r="I56" s="103"/>
      <c r="J56" s="103"/>
    </row>
    <row r="57" spans="1:10" x14ac:dyDescent="0.2">
      <c r="F57" s="147"/>
      <c r="G57" s="103"/>
      <c r="H57" s="147"/>
      <c r="I57" s="103"/>
      <c r="J57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7" t="s">
        <v>6</v>
      </c>
      <c r="B1" s="257"/>
      <c r="C1" s="257"/>
      <c r="D1" s="257"/>
      <c r="E1" s="257"/>
      <c r="F1" s="257"/>
      <c r="G1" s="257"/>
      <c r="AE1" t="s">
        <v>68</v>
      </c>
    </row>
    <row r="2" spans="1:60" ht="24.95" customHeight="1" x14ac:dyDescent="0.2">
      <c r="A2" s="153" t="s">
        <v>67</v>
      </c>
      <c r="B2" s="151"/>
      <c r="C2" s="258" t="s">
        <v>45</v>
      </c>
      <c r="D2" s="259"/>
      <c r="E2" s="259"/>
      <c r="F2" s="259"/>
      <c r="G2" s="260"/>
      <c r="AE2" t="s">
        <v>69</v>
      </c>
    </row>
    <row r="3" spans="1:60" ht="24.95" hidden="1" customHeight="1" x14ac:dyDescent="0.2">
      <c r="A3" s="154" t="s">
        <v>7</v>
      </c>
      <c r="B3" s="152"/>
      <c r="C3" s="261"/>
      <c r="D3" s="261"/>
      <c r="E3" s="261"/>
      <c r="F3" s="261"/>
      <c r="G3" s="262"/>
      <c r="AE3" t="s">
        <v>70</v>
      </c>
    </row>
    <row r="4" spans="1:60" ht="24.95" hidden="1" customHeight="1" x14ac:dyDescent="0.2">
      <c r="A4" s="154" t="s">
        <v>8</v>
      </c>
      <c r="B4" s="152"/>
      <c r="C4" s="263"/>
      <c r="D4" s="261"/>
      <c r="E4" s="261"/>
      <c r="F4" s="261"/>
      <c r="G4" s="262"/>
      <c r="AE4" t="s">
        <v>71</v>
      </c>
    </row>
    <row r="5" spans="1:60" hidden="1" x14ac:dyDescent="0.2">
      <c r="A5" s="155" t="s">
        <v>72</v>
      </c>
      <c r="B5" s="156"/>
      <c r="C5" s="157"/>
      <c r="D5" s="158"/>
      <c r="E5" s="159"/>
      <c r="F5" s="159"/>
      <c r="G5" s="160"/>
      <c r="AE5" t="s">
        <v>73</v>
      </c>
    </row>
    <row r="6" spans="1:60" x14ac:dyDescent="0.2">
      <c r="D6" s="150"/>
    </row>
    <row r="7" spans="1:60" ht="38.25" x14ac:dyDescent="0.2">
      <c r="A7" s="165" t="s">
        <v>74</v>
      </c>
      <c r="B7" s="166" t="s">
        <v>75</v>
      </c>
      <c r="C7" s="166" t="s">
        <v>76</v>
      </c>
      <c r="D7" s="182" t="s">
        <v>77</v>
      </c>
      <c r="E7" s="165" t="s">
        <v>78</v>
      </c>
      <c r="F7" s="161" t="s">
        <v>79</v>
      </c>
      <c r="G7" s="183" t="s">
        <v>28</v>
      </c>
      <c r="H7" s="184" t="s">
        <v>29</v>
      </c>
      <c r="I7" s="184" t="s">
        <v>80</v>
      </c>
      <c r="J7" s="184" t="s">
        <v>30</v>
      </c>
      <c r="K7" s="184" t="s">
        <v>81</v>
      </c>
      <c r="L7" s="184" t="s">
        <v>82</v>
      </c>
      <c r="M7" s="184" t="s">
        <v>83</v>
      </c>
      <c r="N7" s="184" t="s">
        <v>84</v>
      </c>
      <c r="O7" s="184" t="s">
        <v>85</v>
      </c>
      <c r="P7" s="184" t="s">
        <v>86</v>
      </c>
      <c r="Q7" s="184" t="s">
        <v>87</v>
      </c>
      <c r="R7" s="184" t="s">
        <v>88</v>
      </c>
      <c r="S7" s="184" t="s">
        <v>89</v>
      </c>
      <c r="T7" s="184" t="s">
        <v>90</v>
      </c>
      <c r="U7" s="167" t="s">
        <v>91</v>
      </c>
    </row>
    <row r="8" spans="1:60" x14ac:dyDescent="0.2">
      <c r="A8" s="185" t="s">
        <v>92</v>
      </c>
      <c r="B8" s="186" t="s">
        <v>51</v>
      </c>
      <c r="C8" s="187" t="s">
        <v>52</v>
      </c>
      <c r="D8" s="188"/>
      <c r="E8" s="189"/>
      <c r="F8" s="176"/>
      <c r="G8" s="176">
        <f>SUMIF(AE9:AE48,"&lt;&gt;NOR",G9:G48)</f>
        <v>0</v>
      </c>
      <c r="H8" s="176"/>
      <c r="I8" s="176">
        <f>SUM(I9:I48)</f>
        <v>0</v>
      </c>
      <c r="J8" s="176"/>
      <c r="K8" s="176">
        <f>SUM(K9:K48)</f>
        <v>0</v>
      </c>
      <c r="L8" s="176"/>
      <c r="M8" s="176">
        <f>SUM(M9:M48)</f>
        <v>0</v>
      </c>
      <c r="N8" s="176"/>
      <c r="O8" s="176">
        <f>SUM(O9:O48)</f>
        <v>0</v>
      </c>
      <c r="P8" s="176"/>
      <c r="Q8" s="176">
        <f>SUM(Q9:Q48)</f>
        <v>406.89000000000004</v>
      </c>
      <c r="R8" s="176"/>
      <c r="S8" s="176"/>
      <c r="T8" s="190"/>
      <c r="U8" s="176">
        <f>SUM(U9:U48)</f>
        <v>250.07</v>
      </c>
      <c r="AE8" t="s">
        <v>93</v>
      </c>
    </row>
    <row r="9" spans="1:60" outlineLevel="1" x14ac:dyDescent="0.2">
      <c r="A9" s="163">
        <v>1</v>
      </c>
      <c r="B9" s="168" t="s">
        <v>94</v>
      </c>
      <c r="C9" s="204" t="s">
        <v>95</v>
      </c>
      <c r="D9" s="170" t="s">
        <v>96</v>
      </c>
      <c r="E9" s="173">
        <v>251.9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15</v>
      </c>
      <c r="M9" s="178">
        <f>G9*(1+L9/100)</f>
        <v>0</v>
      </c>
      <c r="N9" s="178">
        <v>0</v>
      </c>
      <c r="O9" s="178">
        <f>ROUND(E9*N9,2)</f>
        <v>0</v>
      </c>
      <c r="P9" s="178">
        <v>0.90051000000000003</v>
      </c>
      <c r="Q9" s="178">
        <f>ROUND(E9*P9,2)</f>
        <v>226.84</v>
      </c>
      <c r="R9" s="178"/>
      <c r="S9" s="178"/>
      <c r="T9" s="179">
        <v>0.27584999999999998</v>
      </c>
      <c r="U9" s="178">
        <f>ROUND(E9*T9,2)</f>
        <v>69.489999999999995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5" t="s">
        <v>98</v>
      </c>
      <c r="D10" s="171"/>
      <c r="E10" s="174">
        <v>251.9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99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>
        <v>2</v>
      </c>
      <c r="B11" s="168" t="s">
        <v>100</v>
      </c>
      <c r="C11" s="204" t="s">
        <v>101</v>
      </c>
      <c r="D11" s="170" t="s">
        <v>96</v>
      </c>
      <c r="E11" s="173">
        <v>251.9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15</v>
      </c>
      <c r="M11" s="178">
        <f>G11*(1+L11/100)</f>
        <v>0</v>
      </c>
      <c r="N11" s="178">
        <v>0</v>
      </c>
      <c r="O11" s="178">
        <f>ROUND(E11*N11,2)</f>
        <v>0</v>
      </c>
      <c r="P11" s="178">
        <v>0.66</v>
      </c>
      <c r="Q11" s="178">
        <f>ROUND(E11*P11,2)</f>
        <v>166.25</v>
      </c>
      <c r="R11" s="178"/>
      <c r="S11" s="178"/>
      <c r="T11" s="179">
        <v>0.627</v>
      </c>
      <c r="U11" s="178">
        <f>ROUND(E11*T11,2)</f>
        <v>157.94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102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8" t="s">
        <v>103</v>
      </c>
      <c r="C12" s="204" t="s">
        <v>104</v>
      </c>
      <c r="D12" s="170" t="s">
        <v>96</v>
      </c>
      <c r="E12" s="173">
        <v>100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15</v>
      </c>
      <c r="M12" s="178">
        <f>G12*(1+L12/100)</f>
        <v>0</v>
      </c>
      <c r="N12" s="178">
        <v>0</v>
      </c>
      <c r="O12" s="178">
        <f>ROUND(E12*N12,2)</f>
        <v>0</v>
      </c>
      <c r="P12" s="178">
        <v>0.13800000000000001</v>
      </c>
      <c r="Q12" s="178">
        <f>ROUND(E12*P12,2)</f>
        <v>13.8</v>
      </c>
      <c r="R12" s="178"/>
      <c r="S12" s="178"/>
      <c r="T12" s="179">
        <v>0.16</v>
      </c>
      <c r="U12" s="178">
        <f>ROUND(E12*T12,2)</f>
        <v>16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102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22.5" outlineLevel="1" x14ac:dyDescent="0.2">
      <c r="A13" s="163">
        <v>4</v>
      </c>
      <c r="B13" s="168" t="s">
        <v>105</v>
      </c>
      <c r="C13" s="204" t="s">
        <v>106</v>
      </c>
      <c r="D13" s="170" t="s">
        <v>107</v>
      </c>
      <c r="E13" s="173">
        <v>40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15</v>
      </c>
      <c r="M13" s="178">
        <f>G13*(1+L13/100)</f>
        <v>0</v>
      </c>
      <c r="N13" s="178">
        <v>0</v>
      </c>
      <c r="O13" s="178">
        <f>ROUND(E13*N13,2)</f>
        <v>0</v>
      </c>
      <c r="P13" s="178">
        <v>0</v>
      </c>
      <c r="Q13" s="178">
        <f>ROUND(E13*P13,2)</f>
        <v>0</v>
      </c>
      <c r="R13" s="178"/>
      <c r="S13" s="178"/>
      <c r="T13" s="179">
        <v>0.16600000000000001</v>
      </c>
      <c r="U13" s="178">
        <f>ROUND(E13*T13,2)</f>
        <v>6.64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163"/>
      <c r="B14" s="168"/>
      <c r="C14" s="205" t="s">
        <v>108</v>
      </c>
      <c r="D14" s="171"/>
      <c r="E14" s="174">
        <v>40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9"/>
      <c r="U14" s="178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99</v>
      </c>
      <c r="AF14" s="162"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5</v>
      </c>
      <c r="B15" s="168" t="s">
        <v>109</v>
      </c>
      <c r="C15" s="204" t="s">
        <v>110</v>
      </c>
      <c r="D15" s="170" t="s">
        <v>107</v>
      </c>
      <c r="E15" s="173">
        <v>40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15</v>
      </c>
      <c r="M15" s="178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78"/>
      <c r="S15" s="178"/>
      <c r="T15" s="179">
        <v>0</v>
      </c>
      <c r="U15" s="178">
        <f>ROUND(E15*T15,2)</f>
        <v>0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102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6</v>
      </c>
      <c r="B16" s="168" t="s">
        <v>111</v>
      </c>
      <c r="C16" s="204" t="s">
        <v>112</v>
      </c>
      <c r="D16" s="170" t="s">
        <v>113</v>
      </c>
      <c r="E16" s="173">
        <v>26.197600000000001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15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/>
      <c r="T16" s="179">
        <v>0</v>
      </c>
      <c r="U16" s="178">
        <f>ROUND(E16*T16,2)</f>
        <v>0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102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8"/>
      <c r="C17" s="205" t="s">
        <v>114</v>
      </c>
      <c r="D17" s="171"/>
      <c r="E17" s="174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9"/>
      <c r="U17" s="178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99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8"/>
      <c r="C18" s="205" t="s">
        <v>115</v>
      </c>
      <c r="D18" s="171"/>
      <c r="E18" s="174">
        <v>26.197600000000001</v>
      </c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9"/>
      <c r="U18" s="178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99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7</v>
      </c>
      <c r="B19" s="168" t="s">
        <v>111</v>
      </c>
      <c r="C19" s="204" t="s">
        <v>116</v>
      </c>
      <c r="D19" s="170" t="s">
        <v>113</v>
      </c>
      <c r="E19" s="173">
        <v>113.355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15</v>
      </c>
      <c r="M19" s="178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78"/>
      <c r="S19" s="178"/>
      <c r="T19" s="179">
        <v>0</v>
      </c>
      <c r="U19" s="178">
        <f>ROUND(E19*T19,2)</f>
        <v>0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102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/>
      <c r="B20" s="168"/>
      <c r="C20" s="205" t="s">
        <v>117</v>
      </c>
      <c r="D20" s="171"/>
      <c r="E20" s="174">
        <v>113.355</v>
      </c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8"/>
      <c r="Q20" s="178"/>
      <c r="R20" s="178"/>
      <c r="S20" s="178"/>
      <c r="T20" s="179"/>
      <c r="U20" s="178"/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99</v>
      </c>
      <c r="AF20" s="162">
        <v>0</v>
      </c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8</v>
      </c>
      <c r="B21" s="168" t="s">
        <v>118</v>
      </c>
      <c r="C21" s="204" t="s">
        <v>119</v>
      </c>
      <c r="D21" s="170" t="s">
        <v>120</v>
      </c>
      <c r="E21" s="173">
        <v>7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15</v>
      </c>
      <c r="M21" s="178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78"/>
      <c r="S21" s="178"/>
      <c r="T21" s="179">
        <v>0</v>
      </c>
      <c r="U21" s="178">
        <f>ROUND(E21*T21,2)</f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102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9</v>
      </c>
      <c r="B22" s="168" t="s">
        <v>121</v>
      </c>
      <c r="C22" s="204" t="s">
        <v>122</v>
      </c>
      <c r="D22" s="170" t="s">
        <v>107</v>
      </c>
      <c r="E22" s="173">
        <v>5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15</v>
      </c>
      <c r="M22" s="178">
        <f>G22*(1+L22/100)</f>
        <v>0</v>
      </c>
      <c r="N22" s="178">
        <v>0</v>
      </c>
      <c r="O22" s="178">
        <f>ROUND(E22*N22,2)</f>
        <v>0</v>
      </c>
      <c r="P22" s="178">
        <v>0</v>
      </c>
      <c r="Q22" s="178">
        <f>ROUND(E22*P22,2)</f>
        <v>0</v>
      </c>
      <c r="R22" s="178"/>
      <c r="S22" s="178"/>
      <c r="T22" s="179">
        <v>0</v>
      </c>
      <c r="U22" s="178">
        <f>ROUND(E22*T22,2)</f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102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8"/>
      <c r="C23" s="205" t="s">
        <v>55</v>
      </c>
      <c r="D23" s="171"/>
      <c r="E23" s="174">
        <v>5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9"/>
      <c r="U23" s="178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99</v>
      </c>
      <c r="AF23" s="162">
        <v>0</v>
      </c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10</v>
      </c>
      <c r="B24" s="168" t="s">
        <v>123</v>
      </c>
      <c r="C24" s="204" t="s">
        <v>124</v>
      </c>
      <c r="D24" s="170" t="s">
        <v>120</v>
      </c>
      <c r="E24" s="173">
        <v>7</v>
      </c>
      <c r="F24" s="177"/>
      <c r="G24" s="178">
        <f t="shared" ref="G24:G39" si="0">ROUND(E24*F24,2)</f>
        <v>0</v>
      </c>
      <c r="H24" s="177"/>
      <c r="I24" s="178">
        <f t="shared" ref="I24:I39" si="1">ROUND(E24*H24,2)</f>
        <v>0</v>
      </c>
      <c r="J24" s="177"/>
      <c r="K24" s="178">
        <f t="shared" ref="K24:K39" si="2">ROUND(E24*J24,2)</f>
        <v>0</v>
      </c>
      <c r="L24" s="178">
        <v>15</v>
      </c>
      <c r="M24" s="178">
        <f t="shared" ref="M24:M39" si="3">G24*(1+L24/100)</f>
        <v>0</v>
      </c>
      <c r="N24" s="178">
        <v>0</v>
      </c>
      <c r="O24" s="178">
        <f t="shared" ref="O24:O39" si="4">ROUND(E24*N24,2)</f>
        <v>0</v>
      </c>
      <c r="P24" s="178">
        <v>0</v>
      </c>
      <c r="Q24" s="178">
        <f t="shared" ref="Q24:Q39" si="5">ROUND(E24*P24,2)</f>
        <v>0</v>
      </c>
      <c r="R24" s="178"/>
      <c r="S24" s="178"/>
      <c r="T24" s="179">
        <v>0</v>
      </c>
      <c r="U24" s="178">
        <f t="shared" ref="U24:U39" si="6"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102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11</v>
      </c>
      <c r="B25" s="168" t="s">
        <v>125</v>
      </c>
      <c r="C25" s="204" t="s">
        <v>126</v>
      </c>
      <c r="D25" s="170" t="s">
        <v>120</v>
      </c>
      <c r="E25" s="173">
        <v>7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15</v>
      </c>
      <c r="M25" s="178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78"/>
      <c r="S25" s="178"/>
      <c r="T25" s="179">
        <v>0</v>
      </c>
      <c r="U25" s="178">
        <f t="shared" si="6"/>
        <v>0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102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2.5" outlineLevel="1" x14ac:dyDescent="0.2">
      <c r="A26" s="163">
        <v>12</v>
      </c>
      <c r="B26" s="168" t="s">
        <v>123</v>
      </c>
      <c r="C26" s="204" t="s">
        <v>127</v>
      </c>
      <c r="D26" s="170" t="s">
        <v>120</v>
      </c>
      <c r="E26" s="173">
        <v>7</v>
      </c>
      <c r="F26" s="177"/>
      <c r="G26" s="178">
        <f t="shared" si="0"/>
        <v>0</v>
      </c>
      <c r="H26" s="177"/>
      <c r="I26" s="178">
        <f t="shared" si="1"/>
        <v>0</v>
      </c>
      <c r="J26" s="177"/>
      <c r="K26" s="178">
        <f t="shared" si="2"/>
        <v>0</v>
      </c>
      <c r="L26" s="178">
        <v>15</v>
      </c>
      <c r="M26" s="178">
        <f t="shared" si="3"/>
        <v>0</v>
      </c>
      <c r="N26" s="178">
        <v>0</v>
      </c>
      <c r="O26" s="178">
        <f t="shared" si="4"/>
        <v>0</v>
      </c>
      <c r="P26" s="178">
        <v>0</v>
      </c>
      <c r="Q26" s="178">
        <f t="shared" si="5"/>
        <v>0</v>
      </c>
      <c r="R26" s="178"/>
      <c r="S26" s="178"/>
      <c r="T26" s="179">
        <v>0</v>
      </c>
      <c r="U26" s="178">
        <f t="shared" si="6"/>
        <v>0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102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13</v>
      </c>
      <c r="B27" s="168" t="s">
        <v>125</v>
      </c>
      <c r="C27" s="204" t="s">
        <v>128</v>
      </c>
      <c r="D27" s="170" t="s">
        <v>120</v>
      </c>
      <c r="E27" s="173">
        <v>70</v>
      </c>
      <c r="F27" s="177"/>
      <c r="G27" s="178">
        <f t="shared" si="0"/>
        <v>0</v>
      </c>
      <c r="H27" s="177"/>
      <c r="I27" s="178">
        <f t="shared" si="1"/>
        <v>0</v>
      </c>
      <c r="J27" s="177"/>
      <c r="K27" s="178">
        <f t="shared" si="2"/>
        <v>0</v>
      </c>
      <c r="L27" s="178">
        <v>15</v>
      </c>
      <c r="M27" s="178">
        <f t="shared" si="3"/>
        <v>0</v>
      </c>
      <c r="N27" s="178">
        <v>0</v>
      </c>
      <c r="O27" s="178">
        <f t="shared" si="4"/>
        <v>0</v>
      </c>
      <c r="P27" s="178">
        <v>0</v>
      </c>
      <c r="Q27" s="178">
        <f t="shared" si="5"/>
        <v>0</v>
      </c>
      <c r="R27" s="178"/>
      <c r="S27" s="178"/>
      <c r="T27" s="179">
        <v>0</v>
      </c>
      <c r="U27" s="178">
        <f t="shared" si="6"/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102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14</v>
      </c>
      <c r="B28" s="168" t="s">
        <v>125</v>
      </c>
      <c r="C28" s="204" t="s">
        <v>129</v>
      </c>
      <c r="D28" s="170" t="s">
        <v>130</v>
      </c>
      <c r="E28" s="173">
        <v>3.5</v>
      </c>
      <c r="F28" s="177"/>
      <c r="G28" s="178">
        <f t="shared" si="0"/>
        <v>0</v>
      </c>
      <c r="H28" s="177"/>
      <c r="I28" s="178">
        <f t="shared" si="1"/>
        <v>0</v>
      </c>
      <c r="J28" s="177"/>
      <c r="K28" s="178">
        <f t="shared" si="2"/>
        <v>0</v>
      </c>
      <c r="L28" s="178">
        <v>15</v>
      </c>
      <c r="M28" s="178">
        <f t="shared" si="3"/>
        <v>0</v>
      </c>
      <c r="N28" s="178">
        <v>0</v>
      </c>
      <c r="O28" s="178">
        <f t="shared" si="4"/>
        <v>0</v>
      </c>
      <c r="P28" s="178">
        <v>0</v>
      </c>
      <c r="Q28" s="178">
        <f t="shared" si="5"/>
        <v>0</v>
      </c>
      <c r="R28" s="178"/>
      <c r="S28" s="178"/>
      <c r="T28" s="179">
        <v>0</v>
      </c>
      <c r="U28" s="178">
        <f t="shared" si="6"/>
        <v>0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102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ht="22.5" outlineLevel="1" x14ac:dyDescent="0.2">
      <c r="A29" s="163">
        <v>15</v>
      </c>
      <c r="B29" s="168" t="s">
        <v>125</v>
      </c>
      <c r="C29" s="204" t="s">
        <v>131</v>
      </c>
      <c r="D29" s="170" t="s">
        <v>132</v>
      </c>
      <c r="E29" s="173">
        <v>7</v>
      </c>
      <c r="F29" s="177"/>
      <c r="G29" s="178">
        <f t="shared" si="0"/>
        <v>0</v>
      </c>
      <c r="H29" s="177"/>
      <c r="I29" s="178">
        <f t="shared" si="1"/>
        <v>0</v>
      </c>
      <c r="J29" s="177"/>
      <c r="K29" s="178">
        <f t="shared" si="2"/>
        <v>0</v>
      </c>
      <c r="L29" s="178">
        <v>15</v>
      </c>
      <c r="M29" s="178">
        <f t="shared" si="3"/>
        <v>0</v>
      </c>
      <c r="N29" s="178">
        <v>0</v>
      </c>
      <c r="O29" s="178">
        <f t="shared" si="4"/>
        <v>0</v>
      </c>
      <c r="P29" s="178">
        <v>0</v>
      </c>
      <c r="Q29" s="178">
        <f t="shared" si="5"/>
        <v>0</v>
      </c>
      <c r="R29" s="178"/>
      <c r="S29" s="178"/>
      <c r="T29" s="179">
        <v>0</v>
      </c>
      <c r="U29" s="178">
        <f t="shared" si="6"/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102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ht="22.5" outlineLevel="1" x14ac:dyDescent="0.2">
      <c r="A30" s="163">
        <v>16</v>
      </c>
      <c r="B30" s="168" t="s">
        <v>125</v>
      </c>
      <c r="C30" s="204" t="s">
        <v>133</v>
      </c>
      <c r="D30" s="170" t="s">
        <v>132</v>
      </c>
      <c r="E30" s="173">
        <v>21</v>
      </c>
      <c r="F30" s="177"/>
      <c r="G30" s="178">
        <f t="shared" si="0"/>
        <v>0</v>
      </c>
      <c r="H30" s="177"/>
      <c r="I30" s="178">
        <f t="shared" si="1"/>
        <v>0</v>
      </c>
      <c r="J30" s="177"/>
      <c r="K30" s="178">
        <f t="shared" si="2"/>
        <v>0</v>
      </c>
      <c r="L30" s="178">
        <v>15</v>
      </c>
      <c r="M30" s="178">
        <f t="shared" si="3"/>
        <v>0</v>
      </c>
      <c r="N30" s="178">
        <v>0</v>
      </c>
      <c r="O30" s="178">
        <f t="shared" si="4"/>
        <v>0</v>
      </c>
      <c r="P30" s="178">
        <v>0</v>
      </c>
      <c r="Q30" s="178">
        <f t="shared" si="5"/>
        <v>0</v>
      </c>
      <c r="R30" s="178"/>
      <c r="S30" s="178"/>
      <c r="T30" s="179">
        <v>0</v>
      </c>
      <c r="U30" s="178">
        <f t="shared" si="6"/>
        <v>0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102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17</v>
      </c>
      <c r="B31" s="168" t="s">
        <v>125</v>
      </c>
      <c r="C31" s="204" t="s">
        <v>134</v>
      </c>
      <c r="D31" s="170" t="s">
        <v>132</v>
      </c>
      <c r="E31" s="173">
        <v>7</v>
      </c>
      <c r="F31" s="177"/>
      <c r="G31" s="178">
        <f t="shared" si="0"/>
        <v>0</v>
      </c>
      <c r="H31" s="177"/>
      <c r="I31" s="178">
        <f t="shared" si="1"/>
        <v>0</v>
      </c>
      <c r="J31" s="177"/>
      <c r="K31" s="178">
        <f t="shared" si="2"/>
        <v>0</v>
      </c>
      <c r="L31" s="178">
        <v>15</v>
      </c>
      <c r="M31" s="178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78"/>
      <c r="S31" s="178"/>
      <c r="T31" s="179">
        <v>0</v>
      </c>
      <c r="U31" s="178">
        <f t="shared" si="6"/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102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ht="22.5" outlineLevel="1" x14ac:dyDescent="0.2">
      <c r="A32" s="163">
        <v>18</v>
      </c>
      <c r="B32" s="168" t="s">
        <v>125</v>
      </c>
      <c r="C32" s="204" t="s">
        <v>135</v>
      </c>
      <c r="D32" s="170" t="s">
        <v>132</v>
      </c>
      <c r="E32" s="173">
        <v>7</v>
      </c>
      <c r="F32" s="177"/>
      <c r="G32" s="178">
        <f t="shared" si="0"/>
        <v>0</v>
      </c>
      <c r="H32" s="177"/>
      <c r="I32" s="178">
        <f t="shared" si="1"/>
        <v>0</v>
      </c>
      <c r="J32" s="177"/>
      <c r="K32" s="178">
        <f t="shared" si="2"/>
        <v>0</v>
      </c>
      <c r="L32" s="178">
        <v>15</v>
      </c>
      <c r="M32" s="178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78"/>
      <c r="S32" s="178"/>
      <c r="T32" s="179">
        <v>0</v>
      </c>
      <c r="U32" s="178">
        <f t="shared" si="6"/>
        <v>0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102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19</v>
      </c>
      <c r="B33" s="168" t="s">
        <v>125</v>
      </c>
      <c r="C33" s="204" t="s">
        <v>136</v>
      </c>
      <c r="D33" s="170" t="s">
        <v>132</v>
      </c>
      <c r="E33" s="173">
        <v>7</v>
      </c>
      <c r="F33" s="177"/>
      <c r="G33" s="178">
        <f t="shared" si="0"/>
        <v>0</v>
      </c>
      <c r="H33" s="177"/>
      <c r="I33" s="178">
        <f t="shared" si="1"/>
        <v>0</v>
      </c>
      <c r="J33" s="177"/>
      <c r="K33" s="178">
        <f t="shared" si="2"/>
        <v>0</v>
      </c>
      <c r="L33" s="178">
        <v>15</v>
      </c>
      <c r="M33" s="178">
        <f t="shared" si="3"/>
        <v>0</v>
      </c>
      <c r="N33" s="178">
        <v>0</v>
      </c>
      <c r="O33" s="178">
        <f t="shared" si="4"/>
        <v>0</v>
      </c>
      <c r="P33" s="178">
        <v>0</v>
      </c>
      <c r="Q33" s="178">
        <f t="shared" si="5"/>
        <v>0</v>
      </c>
      <c r="R33" s="178"/>
      <c r="S33" s="178"/>
      <c r="T33" s="179">
        <v>0</v>
      </c>
      <c r="U33" s="178">
        <f t="shared" si="6"/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102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20</v>
      </c>
      <c r="B34" s="168" t="s">
        <v>137</v>
      </c>
      <c r="C34" s="204" t="s">
        <v>138</v>
      </c>
      <c r="D34" s="170" t="s">
        <v>132</v>
      </c>
      <c r="E34" s="173">
        <v>75</v>
      </c>
      <c r="F34" s="177"/>
      <c r="G34" s="178">
        <f t="shared" si="0"/>
        <v>0</v>
      </c>
      <c r="H34" s="177"/>
      <c r="I34" s="178">
        <f t="shared" si="1"/>
        <v>0</v>
      </c>
      <c r="J34" s="177"/>
      <c r="K34" s="178">
        <f t="shared" si="2"/>
        <v>0</v>
      </c>
      <c r="L34" s="178">
        <v>15</v>
      </c>
      <c r="M34" s="178">
        <f t="shared" si="3"/>
        <v>0</v>
      </c>
      <c r="N34" s="178">
        <v>0</v>
      </c>
      <c r="O34" s="178">
        <f t="shared" si="4"/>
        <v>0</v>
      </c>
      <c r="P34" s="178">
        <v>0</v>
      </c>
      <c r="Q34" s="178">
        <f t="shared" si="5"/>
        <v>0</v>
      </c>
      <c r="R34" s="178"/>
      <c r="S34" s="178"/>
      <c r="T34" s="179">
        <v>0</v>
      </c>
      <c r="U34" s="178">
        <f t="shared" si="6"/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102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ht="22.5" outlineLevel="1" x14ac:dyDescent="0.2">
      <c r="A35" s="163">
        <v>21</v>
      </c>
      <c r="B35" s="168" t="s">
        <v>139</v>
      </c>
      <c r="C35" s="204" t="s">
        <v>140</v>
      </c>
      <c r="D35" s="170" t="s">
        <v>132</v>
      </c>
      <c r="E35" s="173">
        <v>75</v>
      </c>
      <c r="F35" s="177"/>
      <c r="G35" s="178">
        <f t="shared" si="0"/>
        <v>0</v>
      </c>
      <c r="H35" s="177"/>
      <c r="I35" s="178">
        <f t="shared" si="1"/>
        <v>0</v>
      </c>
      <c r="J35" s="177"/>
      <c r="K35" s="178">
        <f t="shared" si="2"/>
        <v>0</v>
      </c>
      <c r="L35" s="178">
        <v>15</v>
      </c>
      <c r="M35" s="178">
        <f t="shared" si="3"/>
        <v>0</v>
      </c>
      <c r="N35" s="178">
        <v>0</v>
      </c>
      <c r="O35" s="178">
        <f t="shared" si="4"/>
        <v>0</v>
      </c>
      <c r="P35" s="178">
        <v>0</v>
      </c>
      <c r="Q35" s="178">
        <f t="shared" si="5"/>
        <v>0</v>
      </c>
      <c r="R35" s="178"/>
      <c r="S35" s="178"/>
      <c r="T35" s="179">
        <v>0</v>
      </c>
      <c r="U35" s="178">
        <f t="shared" si="6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102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22.5" outlineLevel="1" x14ac:dyDescent="0.2">
      <c r="A36" s="163">
        <v>22</v>
      </c>
      <c r="B36" s="168" t="s">
        <v>141</v>
      </c>
      <c r="C36" s="204" t="s">
        <v>142</v>
      </c>
      <c r="D36" s="170" t="s">
        <v>132</v>
      </c>
      <c r="E36" s="173">
        <v>75</v>
      </c>
      <c r="F36" s="177"/>
      <c r="G36" s="178">
        <f t="shared" si="0"/>
        <v>0</v>
      </c>
      <c r="H36" s="177"/>
      <c r="I36" s="178">
        <f t="shared" si="1"/>
        <v>0</v>
      </c>
      <c r="J36" s="177"/>
      <c r="K36" s="178">
        <f t="shared" si="2"/>
        <v>0</v>
      </c>
      <c r="L36" s="178">
        <v>15</v>
      </c>
      <c r="M36" s="178">
        <f t="shared" si="3"/>
        <v>0</v>
      </c>
      <c r="N36" s="178">
        <v>0</v>
      </c>
      <c r="O36" s="178">
        <f t="shared" si="4"/>
        <v>0</v>
      </c>
      <c r="P36" s="178">
        <v>0</v>
      </c>
      <c r="Q36" s="178">
        <f t="shared" si="5"/>
        <v>0</v>
      </c>
      <c r="R36" s="178"/>
      <c r="S36" s="178"/>
      <c r="T36" s="179">
        <v>0</v>
      </c>
      <c r="U36" s="178">
        <f t="shared" si="6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102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>
        <v>23</v>
      </c>
      <c r="B37" s="168" t="s">
        <v>121</v>
      </c>
      <c r="C37" s="204" t="s">
        <v>143</v>
      </c>
      <c r="D37" s="170" t="s">
        <v>107</v>
      </c>
      <c r="E37" s="173">
        <v>2</v>
      </c>
      <c r="F37" s="177"/>
      <c r="G37" s="178">
        <f t="shared" si="0"/>
        <v>0</v>
      </c>
      <c r="H37" s="177"/>
      <c r="I37" s="178">
        <f t="shared" si="1"/>
        <v>0</v>
      </c>
      <c r="J37" s="177"/>
      <c r="K37" s="178">
        <f t="shared" si="2"/>
        <v>0</v>
      </c>
      <c r="L37" s="178">
        <v>15</v>
      </c>
      <c r="M37" s="178">
        <f t="shared" si="3"/>
        <v>0</v>
      </c>
      <c r="N37" s="178">
        <v>0</v>
      </c>
      <c r="O37" s="178">
        <f t="shared" si="4"/>
        <v>0</v>
      </c>
      <c r="P37" s="178">
        <v>0</v>
      </c>
      <c r="Q37" s="178">
        <f t="shared" si="5"/>
        <v>0</v>
      </c>
      <c r="R37" s="178"/>
      <c r="S37" s="178"/>
      <c r="T37" s="179">
        <v>0</v>
      </c>
      <c r="U37" s="178">
        <f t="shared" si="6"/>
        <v>0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102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24</v>
      </c>
      <c r="B38" s="168" t="s">
        <v>121</v>
      </c>
      <c r="C38" s="204" t="s">
        <v>144</v>
      </c>
      <c r="D38" s="170" t="s">
        <v>120</v>
      </c>
      <c r="E38" s="173">
        <v>75</v>
      </c>
      <c r="F38" s="177"/>
      <c r="G38" s="178">
        <f t="shared" si="0"/>
        <v>0</v>
      </c>
      <c r="H38" s="177"/>
      <c r="I38" s="178">
        <f t="shared" si="1"/>
        <v>0</v>
      </c>
      <c r="J38" s="177"/>
      <c r="K38" s="178">
        <f t="shared" si="2"/>
        <v>0</v>
      </c>
      <c r="L38" s="178">
        <v>15</v>
      </c>
      <c r="M38" s="178">
        <f t="shared" si="3"/>
        <v>0</v>
      </c>
      <c r="N38" s="178">
        <v>0</v>
      </c>
      <c r="O38" s="178">
        <f t="shared" si="4"/>
        <v>0</v>
      </c>
      <c r="P38" s="178">
        <v>0</v>
      </c>
      <c r="Q38" s="178">
        <f t="shared" si="5"/>
        <v>0</v>
      </c>
      <c r="R38" s="178"/>
      <c r="S38" s="178"/>
      <c r="T38" s="179">
        <v>0</v>
      </c>
      <c r="U38" s="178">
        <f t="shared" si="6"/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102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>
        <v>25</v>
      </c>
      <c r="B39" s="168" t="s">
        <v>137</v>
      </c>
      <c r="C39" s="204" t="s">
        <v>138</v>
      </c>
      <c r="D39" s="170" t="s">
        <v>120</v>
      </c>
      <c r="E39" s="173">
        <v>70</v>
      </c>
      <c r="F39" s="177"/>
      <c r="G39" s="178">
        <f t="shared" si="0"/>
        <v>0</v>
      </c>
      <c r="H39" s="177"/>
      <c r="I39" s="178">
        <f t="shared" si="1"/>
        <v>0</v>
      </c>
      <c r="J39" s="177"/>
      <c r="K39" s="178">
        <f t="shared" si="2"/>
        <v>0</v>
      </c>
      <c r="L39" s="178">
        <v>15</v>
      </c>
      <c r="M39" s="178">
        <f t="shared" si="3"/>
        <v>0</v>
      </c>
      <c r="N39" s="178">
        <v>0</v>
      </c>
      <c r="O39" s="178">
        <f t="shared" si="4"/>
        <v>0</v>
      </c>
      <c r="P39" s="178">
        <v>0</v>
      </c>
      <c r="Q39" s="178">
        <f t="shared" si="5"/>
        <v>0</v>
      </c>
      <c r="R39" s="178"/>
      <c r="S39" s="178"/>
      <c r="T39" s="179">
        <v>0</v>
      </c>
      <c r="U39" s="178">
        <f t="shared" si="6"/>
        <v>0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102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68"/>
      <c r="C40" s="205" t="s">
        <v>145</v>
      </c>
      <c r="D40" s="171"/>
      <c r="E40" s="174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9"/>
      <c r="U40" s="178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99</v>
      </c>
      <c r="AF40" s="162">
        <v>0</v>
      </c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68"/>
      <c r="C41" s="205" t="s">
        <v>146</v>
      </c>
      <c r="D41" s="171"/>
      <c r="E41" s="174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9"/>
      <c r="U41" s="178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99</v>
      </c>
      <c r="AF41" s="162">
        <v>0</v>
      </c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/>
      <c r="B42" s="168"/>
      <c r="C42" s="205" t="s">
        <v>147</v>
      </c>
      <c r="D42" s="171"/>
      <c r="E42" s="174">
        <v>70</v>
      </c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9"/>
      <c r="U42" s="178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99</v>
      </c>
      <c r="AF42" s="162">
        <v>0</v>
      </c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ht="22.5" outlineLevel="1" x14ac:dyDescent="0.2">
      <c r="A43" s="163">
        <v>26</v>
      </c>
      <c r="B43" s="168" t="s">
        <v>121</v>
      </c>
      <c r="C43" s="204" t="s">
        <v>148</v>
      </c>
      <c r="D43" s="170" t="s">
        <v>120</v>
      </c>
      <c r="E43" s="173">
        <v>700</v>
      </c>
      <c r="F43" s="177"/>
      <c r="G43" s="178">
        <f>ROUND(E43*F43,2)</f>
        <v>0</v>
      </c>
      <c r="H43" s="177"/>
      <c r="I43" s="178">
        <f>ROUND(E43*H43,2)</f>
        <v>0</v>
      </c>
      <c r="J43" s="177"/>
      <c r="K43" s="178">
        <f>ROUND(E43*J43,2)</f>
        <v>0</v>
      </c>
      <c r="L43" s="178">
        <v>15</v>
      </c>
      <c r="M43" s="178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78"/>
      <c r="S43" s="178"/>
      <c r="T43" s="179">
        <v>0</v>
      </c>
      <c r="U43" s="178">
        <f>ROUND(E43*T43,2)</f>
        <v>0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102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68"/>
      <c r="C44" s="205" t="s">
        <v>145</v>
      </c>
      <c r="D44" s="171"/>
      <c r="E44" s="174"/>
      <c r="F44" s="178"/>
      <c r="G44" s="178"/>
      <c r="H44" s="178"/>
      <c r="I44" s="178"/>
      <c r="J44" s="178"/>
      <c r="K44" s="178"/>
      <c r="L44" s="178"/>
      <c r="M44" s="178"/>
      <c r="N44" s="178"/>
      <c r="O44" s="178"/>
      <c r="P44" s="178"/>
      <c r="Q44" s="178"/>
      <c r="R44" s="178"/>
      <c r="S44" s="178"/>
      <c r="T44" s="179"/>
      <c r="U44" s="178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99</v>
      </c>
      <c r="AF44" s="162">
        <v>0</v>
      </c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68"/>
      <c r="C45" s="205" t="s">
        <v>149</v>
      </c>
      <c r="D45" s="171"/>
      <c r="E45" s="174">
        <v>700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9"/>
      <c r="U45" s="178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99</v>
      </c>
      <c r="AF45" s="162">
        <v>0</v>
      </c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ht="22.5" outlineLevel="1" x14ac:dyDescent="0.2">
      <c r="A46" s="163">
        <v>27</v>
      </c>
      <c r="B46" s="168" t="s">
        <v>141</v>
      </c>
      <c r="C46" s="204" t="s">
        <v>142</v>
      </c>
      <c r="D46" s="170" t="s">
        <v>120</v>
      </c>
      <c r="E46" s="173">
        <v>700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15</v>
      </c>
      <c r="M46" s="178">
        <f>G46*(1+L46/100)</f>
        <v>0</v>
      </c>
      <c r="N46" s="178">
        <v>0</v>
      </c>
      <c r="O46" s="178">
        <f>ROUND(E46*N46,2)</f>
        <v>0</v>
      </c>
      <c r="P46" s="178">
        <v>0</v>
      </c>
      <c r="Q46" s="178">
        <f>ROUND(E46*P46,2)</f>
        <v>0</v>
      </c>
      <c r="R46" s="178"/>
      <c r="S46" s="178"/>
      <c r="T46" s="179">
        <v>0</v>
      </c>
      <c r="U46" s="178">
        <f>ROUND(E46*T46,2)</f>
        <v>0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102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28</v>
      </c>
      <c r="B47" s="168" t="s">
        <v>121</v>
      </c>
      <c r="C47" s="204" t="s">
        <v>143</v>
      </c>
      <c r="D47" s="170" t="s">
        <v>107</v>
      </c>
      <c r="E47" s="173">
        <v>5</v>
      </c>
      <c r="F47" s="177"/>
      <c r="G47" s="178">
        <f>ROUND(E47*F47,2)</f>
        <v>0</v>
      </c>
      <c r="H47" s="177"/>
      <c r="I47" s="178">
        <f>ROUND(E47*H47,2)</f>
        <v>0</v>
      </c>
      <c r="J47" s="177"/>
      <c r="K47" s="178">
        <f>ROUND(E47*J47,2)</f>
        <v>0</v>
      </c>
      <c r="L47" s="178">
        <v>15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8">
        <f>ROUND(E47*P47,2)</f>
        <v>0</v>
      </c>
      <c r="R47" s="178"/>
      <c r="S47" s="178"/>
      <c r="T47" s="179">
        <v>0</v>
      </c>
      <c r="U47" s="178">
        <f>ROUND(E47*T47,2)</f>
        <v>0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102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29</v>
      </c>
      <c r="B48" s="168" t="s">
        <v>121</v>
      </c>
      <c r="C48" s="204" t="s">
        <v>150</v>
      </c>
      <c r="D48" s="170" t="s">
        <v>120</v>
      </c>
      <c r="E48" s="173">
        <v>700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15</v>
      </c>
      <c r="M48" s="178">
        <f>G48*(1+L48/100)</f>
        <v>0</v>
      </c>
      <c r="N48" s="178">
        <v>0</v>
      </c>
      <c r="O48" s="178">
        <f>ROUND(E48*N48,2)</f>
        <v>0</v>
      </c>
      <c r="P48" s="178">
        <v>0</v>
      </c>
      <c r="Q48" s="178">
        <f>ROUND(E48*P48,2)</f>
        <v>0</v>
      </c>
      <c r="R48" s="178"/>
      <c r="S48" s="178"/>
      <c r="T48" s="179">
        <v>0</v>
      </c>
      <c r="U48" s="178">
        <f>ROUND(E48*T48,2)</f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102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x14ac:dyDescent="0.2">
      <c r="A49" s="164" t="s">
        <v>92</v>
      </c>
      <c r="B49" s="169" t="s">
        <v>53</v>
      </c>
      <c r="C49" s="206" t="s">
        <v>54</v>
      </c>
      <c r="D49" s="172"/>
      <c r="E49" s="175"/>
      <c r="F49" s="180"/>
      <c r="G49" s="180">
        <f>SUMIF(AE50:AE52,"&lt;&gt;NOR",G50:G52)</f>
        <v>0</v>
      </c>
      <c r="H49" s="180"/>
      <c r="I49" s="180">
        <f>SUM(I50:I52)</f>
        <v>0</v>
      </c>
      <c r="J49" s="180"/>
      <c r="K49" s="180">
        <f>SUM(K50:K52)</f>
        <v>0</v>
      </c>
      <c r="L49" s="180"/>
      <c r="M49" s="180">
        <f>SUM(M50:M52)</f>
        <v>0</v>
      </c>
      <c r="N49" s="180"/>
      <c r="O49" s="180">
        <f>SUM(O50:O52)</f>
        <v>30.65</v>
      </c>
      <c r="P49" s="180"/>
      <c r="Q49" s="180">
        <f>SUM(Q50:Q52)</f>
        <v>0</v>
      </c>
      <c r="R49" s="180"/>
      <c r="S49" s="180"/>
      <c r="T49" s="181"/>
      <c r="U49" s="180">
        <f>SUM(U50:U52)</f>
        <v>56.14</v>
      </c>
      <c r="AE49" t="s">
        <v>93</v>
      </c>
    </row>
    <row r="50" spans="1:60" ht="22.5" outlineLevel="1" x14ac:dyDescent="0.2">
      <c r="A50" s="163">
        <v>30</v>
      </c>
      <c r="B50" s="168" t="s">
        <v>151</v>
      </c>
      <c r="C50" s="204" t="s">
        <v>152</v>
      </c>
      <c r="D50" s="170" t="s">
        <v>153</v>
      </c>
      <c r="E50" s="173">
        <v>70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15</v>
      </c>
      <c r="M50" s="178">
        <f>G50*(1+L50/100)</f>
        <v>0</v>
      </c>
      <c r="N50" s="178">
        <v>0.43780000000000002</v>
      </c>
      <c r="O50" s="178">
        <f>ROUND(E50*N50,2)</f>
        <v>30.65</v>
      </c>
      <c r="P50" s="178">
        <v>0</v>
      </c>
      <c r="Q50" s="178">
        <f>ROUND(E50*P50,2)</f>
        <v>0</v>
      </c>
      <c r="R50" s="178"/>
      <c r="S50" s="178"/>
      <c r="T50" s="179">
        <v>0.80196000000000001</v>
      </c>
      <c r="U50" s="178">
        <f>ROUND(E50*T50,2)</f>
        <v>56.14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97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68"/>
      <c r="C51" s="205" t="s">
        <v>154</v>
      </c>
      <c r="D51" s="171"/>
      <c r="E51" s="174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9"/>
      <c r="U51" s="178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99</v>
      </c>
      <c r="AF51" s="162">
        <v>0</v>
      </c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/>
      <c r="B52" s="168"/>
      <c r="C52" s="205" t="s">
        <v>155</v>
      </c>
      <c r="D52" s="171"/>
      <c r="E52" s="174">
        <v>70</v>
      </c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9"/>
      <c r="U52" s="178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99</v>
      </c>
      <c r="AF52" s="162">
        <v>0</v>
      </c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x14ac:dyDescent="0.2">
      <c r="A53" s="164" t="s">
        <v>92</v>
      </c>
      <c r="B53" s="169" t="s">
        <v>55</v>
      </c>
      <c r="C53" s="206" t="s">
        <v>56</v>
      </c>
      <c r="D53" s="172"/>
      <c r="E53" s="175"/>
      <c r="F53" s="180"/>
      <c r="G53" s="180">
        <f>SUMIF(AE54:AE70,"&lt;&gt;NOR",G54:G70)</f>
        <v>0</v>
      </c>
      <c r="H53" s="180"/>
      <c r="I53" s="180">
        <f>SUM(I54:I70)</f>
        <v>0</v>
      </c>
      <c r="J53" s="180"/>
      <c r="K53" s="180">
        <f>SUM(K54:K70)</f>
        <v>0</v>
      </c>
      <c r="L53" s="180"/>
      <c r="M53" s="180">
        <f>SUM(M54:M70)</f>
        <v>0</v>
      </c>
      <c r="N53" s="180"/>
      <c r="O53" s="180">
        <f>SUM(O54:O70)</f>
        <v>2012.8400000000004</v>
      </c>
      <c r="P53" s="180"/>
      <c r="Q53" s="180">
        <f>SUM(Q54:Q70)</f>
        <v>0</v>
      </c>
      <c r="R53" s="180"/>
      <c r="S53" s="180"/>
      <c r="T53" s="181"/>
      <c r="U53" s="180">
        <f>SUM(U54:U70)</f>
        <v>712.44999999999993</v>
      </c>
      <c r="AE53" t="s">
        <v>93</v>
      </c>
    </row>
    <row r="54" spans="1:60" outlineLevel="1" x14ac:dyDescent="0.2">
      <c r="A54" s="163">
        <v>31</v>
      </c>
      <c r="B54" s="168" t="s">
        <v>156</v>
      </c>
      <c r="C54" s="204" t="s">
        <v>157</v>
      </c>
      <c r="D54" s="170" t="s">
        <v>96</v>
      </c>
      <c r="E54" s="173">
        <v>211.1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15</v>
      </c>
      <c r="M54" s="178">
        <f>G54*(1+L54/100)</f>
        <v>0</v>
      </c>
      <c r="N54" s="178">
        <v>0.63234000000000001</v>
      </c>
      <c r="O54" s="178">
        <f>ROUND(E54*N54,2)</f>
        <v>133.49</v>
      </c>
      <c r="P54" s="178">
        <v>0</v>
      </c>
      <c r="Q54" s="178">
        <f>ROUND(E54*P54,2)</f>
        <v>0</v>
      </c>
      <c r="R54" s="178"/>
      <c r="S54" s="178"/>
      <c r="T54" s="179">
        <v>1.5440100000000001</v>
      </c>
      <c r="U54" s="178">
        <f>ROUND(E54*T54,2)</f>
        <v>325.94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97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>
        <v>32</v>
      </c>
      <c r="B55" s="168" t="s">
        <v>158</v>
      </c>
      <c r="C55" s="204" t="s">
        <v>159</v>
      </c>
      <c r="D55" s="170" t="s">
        <v>96</v>
      </c>
      <c r="E55" s="173">
        <v>232.21</v>
      </c>
      <c r="F55" s="177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15</v>
      </c>
      <c r="M55" s="178">
        <f>G55*(1+L55/100)</f>
        <v>0</v>
      </c>
      <c r="N55" s="178">
        <v>0.63234000000000001</v>
      </c>
      <c r="O55" s="178">
        <f>ROUND(E55*N55,2)</f>
        <v>146.84</v>
      </c>
      <c r="P55" s="178">
        <v>0</v>
      </c>
      <c r="Q55" s="178">
        <f>ROUND(E55*P55,2)</f>
        <v>0</v>
      </c>
      <c r="R55" s="178"/>
      <c r="S55" s="178"/>
      <c r="T55" s="179">
        <v>1.5440100000000001</v>
      </c>
      <c r="U55" s="178">
        <f>ROUND(E55*T55,2)</f>
        <v>358.53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102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/>
      <c r="B56" s="168"/>
      <c r="C56" s="205" t="s">
        <v>160</v>
      </c>
      <c r="D56" s="171"/>
      <c r="E56" s="174">
        <v>232.21</v>
      </c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9"/>
      <c r="U56" s="178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99</v>
      </c>
      <c r="AF56" s="162">
        <v>0</v>
      </c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163">
        <v>33</v>
      </c>
      <c r="B57" s="168" t="s">
        <v>161</v>
      </c>
      <c r="C57" s="204" t="s">
        <v>162</v>
      </c>
      <c r="D57" s="170" t="s">
        <v>96</v>
      </c>
      <c r="E57" s="173">
        <v>211.1</v>
      </c>
      <c r="F57" s="177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15</v>
      </c>
      <c r="M57" s="178">
        <f>G57*(1+L57/100)</f>
        <v>0</v>
      </c>
      <c r="N57" s="178">
        <v>0.30360999999999999</v>
      </c>
      <c r="O57" s="178">
        <f>ROUND(E57*N57,2)</f>
        <v>64.09</v>
      </c>
      <c r="P57" s="178">
        <v>0</v>
      </c>
      <c r="Q57" s="178">
        <f>ROUND(E57*P57,2)</f>
        <v>0</v>
      </c>
      <c r="R57" s="178"/>
      <c r="S57" s="178"/>
      <c r="T57" s="179">
        <v>1.6E-2</v>
      </c>
      <c r="U57" s="178">
        <f>ROUND(E57*T57,2)</f>
        <v>3.38</v>
      </c>
      <c r="V57" s="162"/>
      <c r="W57" s="162"/>
      <c r="X57" s="162"/>
      <c r="Y57" s="162"/>
      <c r="Z57" s="162"/>
      <c r="AA57" s="162"/>
      <c r="AB57" s="162"/>
      <c r="AC57" s="162"/>
      <c r="AD57" s="162"/>
      <c r="AE57" s="162" t="s">
        <v>102</v>
      </c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outlineLevel="1" x14ac:dyDescent="0.2">
      <c r="A58" s="163">
        <v>34</v>
      </c>
      <c r="B58" s="168" t="s">
        <v>161</v>
      </c>
      <c r="C58" s="204" t="s">
        <v>162</v>
      </c>
      <c r="D58" s="170" t="s">
        <v>96</v>
      </c>
      <c r="E58" s="173">
        <v>714.5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15</v>
      </c>
      <c r="M58" s="178">
        <f>G58*(1+L58/100)</f>
        <v>0</v>
      </c>
      <c r="N58" s="178">
        <v>0.30360999999999999</v>
      </c>
      <c r="O58" s="178">
        <f>ROUND(E58*N58,2)</f>
        <v>216.93</v>
      </c>
      <c r="P58" s="178">
        <v>0</v>
      </c>
      <c r="Q58" s="178">
        <f>ROUND(E58*P58,2)</f>
        <v>0</v>
      </c>
      <c r="R58" s="178"/>
      <c r="S58" s="178"/>
      <c r="T58" s="179">
        <v>1.6E-2</v>
      </c>
      <c r="U58" s="178">
        <f>ROUND(E58*T58,2)</f>
        <v>11.43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102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68"/>
      <c r="C59" s="205" t="s">
        <v>163</v>
      </c>
      <c r="D59" s="171"/>
      <c r="E59" s="174">
        <v>503.4</v>
      </c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9"/>
      <c r="U59" s="178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99</v>
      </c>
      <c r="AF59" s="162">
        <v>0</v>
      </c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/>
      <c r="B60" s="168"/>
      <c r="C60" s="205" t="s">
        <v>164</v>
      </c>
      <c r="D60" s="171"/>
      <c r="E60" s="174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9"/>
      <c r="U60" s="178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99</v>
      </c>
      <c r="AF60" s="162">
        <v>0</v>
      </c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68"/>
      <c r="C61" s="205" t="s">
        <v>165</v>
      </c>
      <c r="D61" s="171"/>
      <c r="E61" s="174">
        <v>211.1</v>
      </c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9"/>
      <c r="U61" s="178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99</v>
      </c>
      <c r="AF61" s="162">
        <v>0</v>
      </c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>
        <v>35</v>
      </c>
      <c r="B62" s="168" t="s">
        <v>166</v>
      </c>
      <c r="C62" s="204" t="s">
        <v>167</v>
      </c>
      <c r="D62" s="170" t="s">
        <v>96</v>
      </c>
      <c r="E62" s="173">
        <v>503.4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15</v>
      </c>
      <c r="M62" s="178">
        <f>G62*(1+L62/100)</f>
        <v>0</v>
      </c>
      <c r="N62" s="178">
        <v>0.40481</v>
      </c>
      <c r="O62" s="178">
        <f>ROUND(E62*N62,2)</f>
        <v>203.78</v>
      </c>
      <c r="P62" s="178">
        <v>0</v>
      </c>
      <c r="Q62" s="178">
        <f>ROUND(E62*P62,2)</f>
        <v>0</v>
      </c>
      <c r="R62" s="178"/>
      <c r="S62" s="178"/>
      <c r="T62" s="179">
        <v>1.9E-2</v>
      </c>
      <c r="U62" s="178">
        <f>ROUND(E62*T62,2)</f>
        <v>9.56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102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22.5" outlineLevel="1" x14ac:dyDescent="0.2">
      <c r="A63" s="163">
        <v>36</v>
      </c>
      <c r="B63" s="168" t="s">
        <v>125</v>
      </c>
      <c r="C63" s="204" t="s">
        <v>168</v>
      </c>
      <c r="D63" s="170" t="s">
        <v>96</v>
      </c>
      <c r="E63" s="173">
        <v>503.4</v>
      </c>
      <c r="F63" s="177"/>
      <c r="G63" s="178">
        <f>ROUND(E63*F63,2)</f>
        <v>0</v>
      </c>
      <c r="H63" s="177"/>
      <c r="I63" s="178">
        <f>ROUND(E63*H63,2)</f>
        <v>0</v>
      </c>
      <c r="J63" s="177"/>
      <c r="K63" s="178">
        <f>ROUND(E63*J63,2)</f>
        <v>0</v>
      </c>
      <c r="L63" s="178">
        <v>15</v>
      </c>
      <c r="M63" s="178">
        <f>G63*(1+L63/100)</f>
        <v>0</v>
      </c>
      <c r="N63" s="178">
        <v>1</v>
      </c>
      <c r="O63" s="178">
        <f>ROUND(E63*N63,2)</f>
        <v>503.4</v>
      </c>
      <c r="P63" s="178">
        <v>0</v>
      </c>
      <c r="Q63" s="178">
        <f>ROUND(E63*P63,2)</f>
        <v>0</v>
      </c>
      <c r="R63" s="178"/>
      <c r="S63" s="178"/>
      <c r="T63" s="179">
        <v>0</v>
      </c>
      <c r="U63" s="178">
        <f>ROUND(E63*T63,2)</f>
        <v>0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169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>
        <v>37</v>
      </c>
      <c r="B64" s="168" t="s">
        <v>170</v>
      </c>
      <c r="C64" s="204" t="s">
        <v>171</v>
      </c>
      <c r="D64" s="170" t="s">
        <v>96</v>
      </c>
      <c r="E64" s="173">
        <v>528.57000000000005</v>
      </c>
      <c r="F64" s="177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15</v>
      </c>
      <c r="M64" s="178">
        <f>G64*(1+L64/100)</f>
        <v>0</v>
      </c>
      <c r="N64" s="178">
        <v>1</v>
      </c>
      <c r="O64" s="178">
        <f>ROUND(E64*N64,2)</f>
        <v>528.57000000000005</v>
      </c>
      <c r="P64" s="178">
        <v>0</v>
      </c>
      <c r="Q64" s="178">
        <f>ROUND(E64*P64,2)</f>
        <v>0</v>
      </c>
      <c r="R64" s="178"/>
      <c r="S64" s="178"/>
      <c r="T64" s="179">
        <v>0</v>
      </c>
      <c r="U64" s="178">
        <f>ROUND(E64*T64,2)</f>
        <v>0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169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/>
      <c r="B65" s="168"/>
      <c r="C65" s="205" t="s">
        <v>172</v>
      </c>
      <c r="D65" s="171"/>
      <c r="E65" s="174">
        <v>528.57000000000005</v>
      </c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9"/>
      <c r="U65" s="178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99</v>
      </c>
      <c r="AF65" s="162">
        <v>0</v>
      </c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163">
        <v>38</v>
      </c>
      <c r="B66" s="168" t="s">
        <v>125</v>
      </c>
      <c r="C66" s="204" t="s">
        <v>173</v>
      </c>
      <c r="D66" s="170" t="s">
        <v>153</v>
      </c>
      <c r="E66" s="173">
        <v>215</v>
      </c>
      <c r="F66" s="177"/>
      <c r="G66" s="178">
        <f>ROUND(E66*F66,2)</f>
        <v>0</v>
      </c>
      <c r="H66" s="177"/>
      <c r="I66" s="178">
        <f>ROUND(E66*H66,2)</f>
        <v>0</v>
      </c>
      <c r="J66" s="177"/>
      <c r="K66" s="178">
        <f>ROUND(E66*J66,2)</f>
        <v>0</v>
      </c>
      <c r="L66" s="178">
        <v>15</v>
      </c>
      <c r="M66" s="178">
        <f>G66*(1+L66/100)</f>
        <v>0</v>
      </c>
      <c r="N66" s="178">
        <v>1</v>
      </c>
      <c r="O66" s="178">
        <f>ROUND(E66*N66,2)</f>
        <v>215</v>
      </c>
      <c r="P66" s="178">
        <v>0</v>
      </c>
      <c r="Q66" s="178">
        <f>ROUND(E66*P66,2)</f>
        <v>0</v>
      </c>
      <c r="R66" s="178"/>
      <c r="S66" s="178"/>
      <c r="T66" s="179">
        <v>0</v>
      </c>
      <c r="U66" s="178">
        <f>ROUND(E66*T66,2)</f>
        <v>0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169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163"/>
      <c r="B67" s="168"/>
      <c r="C67" s="205" t="s">
        <v>174</v>
      </c>
      <c r="D67" s="171"/>
      <c r="E67" s="174"/>
      <c r="F67" s="178"/>
      <c r="G67" s="178"/>
      <c r="H67" s="178"/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9"/>
      <c r="U67" s="178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99</v>
      </c>
      <c r="AF67" s="162">
        <v>0</v>
      </c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/>
      <c r="B68" s="168"/>
      <c r="C68" s="205" t="s">
        <v>175</v>
      </c>
      <c r="D68" s="171"/>
      <c r="E68" s="174">
        <v>176</v>
      </c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9"/>
      <c r="U68" s="178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99</v>
      </c>
      <c r="AF68" s="162">
        <v>0</v>
      </c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163"/>
      <c r="B69" s="168"/>
      <c r="C69" s="205" t="s">
        <v>176</v>
      </c>
      <c r="D69" s="171"/>
      <c r="E69" s="174">
        <v>39</v>
      </c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9"/>
      <c r="U69" s="178"/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99</v>
      </c>
      <c r="AF69" s="162">
        <v>0</v>
      </c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39</v>
      </c>
      <c r="B70" s="168" t="s">
        <v>177</v>
      </c>
      <c r="C70" s="204" t="s">
        <v>178</v>
      </c>
      <c r="D70" s="170" t="s">
        <v>153</v>
      </c>
      <c r="E70" s="173">
        <v>6</v>
      </c>
      <c r="F70" s="177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15</v>
      </c>
      <c r="M70" s="178">
        <f>G70*(1+L70/100)</f>
        <v>0</v>
      </c>
      <c r="N70" s="178">
        <v>0.12404999999999999</v>
      </c>
      <c r="O70" s="178">
        <f>ROUND(E70*N70,2)</f>
        <v>0.74</v>
      </c>
      <c r="P70" s="178">
        <v>0</v>
      </c>
      <c r="Q70" s="178">
        <f>ROUND(E70*P70,2)</f>
        <v>0</v>
      </c>
      <c r="R70" s="178"/>
      <c r="S70" s="178"/>
      <c r="T70" s="179">
        <v>0.60087999999999997</v>
      </c>
      <c r="U70" s="178">
        <f>ROUND(E70*T70,2)</f>
        <v>3.61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97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x14ac:dyDescent="0.2">
      <c r="A71" s="164" t="s">
        <v>92</v>
      </c>
      <c r="B71" s="169" t="s">
        <v>57</v>
      </c>
      <c r="C71" s="206" t="s">
        <v>58</v>
      </c>
      <c r="D71" s="172"/>
      <c r="E71" s="175"/>
      <c r="F71" s="180"/>
      <c r="G71" s="180">
        <f>SUMIF(AE72:AE74,"&lt;&gt;NOR",G72:G74)</f>
        <v>0</v>
      </c>
      <c r="H71" s="180"/>
      <c r="I71" s="180">
        <f>SUM(I72:I74)</f>
        <v>0</v>
      </c>
      <c r="J71" s="180"/>
      <c r="K71" s="180">
        <f>SUM(K72:K74)</f>
        <v>0</v>
      </c>
      <c r="L71" s="180"/>
      <c r="M71" s="180">
        <f>SUM(M72:M74)</f>
        <v>0</v>
      </c>
      <c r="N71" s="180"/>
      <c r="O71" s="180">
        <f>SUM(O72:O74)</f>
        <v>17.78</v>
      </c>
      <c r="P71" s="180"/>
      <c r="Q71" s="180">
        <f>SUM(Q72:Q74)</f>
        <v>0</v>
      </c>
      <c r="R71" s="180"/>
      <c r="S71" s="180"/>
      <c r="T71" s="181"/>
      <c r="U71" s="180">
        <f>SUM(U72:U74)</f>
        <v>16.8</v>
      </c>
      <c r="AE71" t="s">
        <v>93</v>
      </c>
    </row>
    <row r="72" spans="1:60" outlineLevel="1" x14ac:dyDescent="0.2">
      <c r="A72" s="163">
        <v>40</v>
      </c>
      <c r="B72" s="168" t="s">
        <v>179</v>
      </c>
      <c r="C72" s="204" t="s">
        <v>180</v>
      </c>
      <c r="D72" s="170" t="s">
        <v>96</v>
      </c>
      <c r="E72" s="173">
        <v>25</v>
      </c>
      <c r="F72" s="177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15</v>
      </c>
      <c r="M72" s="178">
        <f>G72*(1+L72/100)</f>
        <v>0</v>
      </c>
      <c r="N72" s="178">
        <v>0.36</v>
      </c>
      <c r="O72" s="178">
        <f>ROUND(E72*N72,2)</f>
        <v>9</v>
      </c>
      <c r="P72" s="178">
        <v>0</v>
      </c>
      <c r="Q72" s="178">
        <f>ROUND(E72*P72,2)</f>
        <v>0</v>
      </c>
      <c r="R72" s="178"/>
      <c r="S72" s="178"/>
      <c r="T72" s="179">
        <v>0.34</v>
      </c>
      <c r="U72" s="178">
        <f>ROUND(E72*T72,2)</f>
        <v>8.5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102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41</v>
      </c>
      <c r="B73" s="168" t="s">
        <v>125</v>
      </c>
      <c r="C73" s="204" t="s">
        <v>181</v>
      </c>
      <c r="D73" s="170" t="s">
        <v>96</v>
      </c>
      <c r="E73" s="173">
        <v>14</v>
      </c>
      <c r="F73" s="177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15</v>
      </c>
      <c r="M73" s="178">
        <f>G73*(1+L73/100)</f>
        <v>0</v>
      </c>
      <c r="N73" s="178">
        <v>0.36</v>
      </c>
      <c r="O73" s="178">
        <f>ROUND(E73*N73,2)</f>
        <v>5.04</v>
      </c>
      <c r="P73" s="178">
        <v>0</v>
      </c>
      <c r="Q73" s="178">
        <f>ROUND(E73*P73,2)</f>
        <v>0</v>
      </c>
      <c r="R73" s="178"/>
      <c r="S73" s="178"/>
      <c r="T73" s="179">
        <v>0.34</v>
      </c>
      <c r="U73" s="178">
        <f>ROUND(E73*T73,2)</f>
        <v>4.76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102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>
        <v>42</v>
      </c>
      <c r="B74" s="168" t="s">
        <v>125</v>
      </c>
      <c r="C74" s="204" t="s">
        <v>182</v>
      </c>
      <c r="D74" s="170" t="s">
        <v>96</v>
      </c>
      <c r="E74" s="173">
        <v>10.4</v>
      </c>
      <c r="F74" s="177"/>
      <c r="G74" s="178">
        <f>ROUND(E74*F74,2)</f>
        <v>0</v>
      </c>
      <c r="H74" s="177"/>
      <c r="I74" s="178">
        <f>ROUND(E74*H74,2)</f>
        <v>0</v>
      </c>
      <c r="J74" s="177"/>
      <c r="K74" s="178">
        <f>ROUND(E74*J74,2)</f>
        <v>0</v>
      </c>
      <c r="L74" s="178">
        <v>15</v>
      </c>
      <c r="M74" s="178">
        <f>G74*(1+L74/100)</f>
        <v>0</v>
      </c>
      <c r="N74" s="178">
        <v>0.36</v>
      </c>
      <c r="O74" s="178">
        <f>ROUND(E74*N74,2)</f>
        <v>3.74</v>
      </c>
      <c r="P74" s="178">
        <v>0</v>
      </c>
      <c r="Q74" s="178">
        <f>ROUND(E74*P74,2)</f>
        <v>0</v>
      </c>
      <c r="R74" s="178"/>
      <c r="S74" s="178"/>
      <c r="T74" s="179">
        <v>0.34</v>
      </c>
      <c r="U74" s="178">
        <f>ROUND(E74*T74,2)</f>
        <v>3.54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102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x14ac:dyDescent="0.2">
      <c r="A75" s="164" t="s">
        <v>92</v>
      </c>
      <c r="B75" s="169" t="s">
        <v>59</v>
      </c>
      <c r="C75" s="206" t="s">
        <v>60</v>
      </c>
      <c r="D75" s="172"/>
      <c r="E75" s="175"/>
      <c r="F75" s="180"/>
      <c r="G75" s="180">
        <f>SUMIF(AE76:AE76,"&lt;&gt;NOR",G76:G76)</f>
        <v>0</v>
      </c>
      <c r="H75" s="180"/>
      <c r="I75" s="180">
        <f>SUM(I76:I76)</f>
        <v>0</v>
      </c>
      <c r="J75" s="180"/>
      <c r="K75" s="180">
        <f>SUM(K76:K76)</f>
        <v>0</v>
      </c>
      <c r="L75" s="180"/>
      <c r="M75" s="180">
        <f>SUM(M76:M76)</f>
        <v>0</v>
      </c>
      <c r="N75" s="180"/>
      <c r="O75" s="180">
        <f>SUM(O76:O76)</f>
        <v>1.59</v>
      </c>
      <c r="P75" s="180"/>
      <c r="Q75" s="180">
        <f>SUM(Q76:Q76)</f>
        <v>0</v>
      </c>
      <c r="R75" s="180"/>
      <c r="S75" s="180"/>
      <c r="T75" s="181"/>
      <c r="U75" s="180">
        <f>SUM(U76:U76)</f>
        <v>2.1800000000000002</v>
      </c>
      <c r="AE75" t="s">
        <v>93</v>
      </c>
    </row>
    <row r="76" spans="1:60" ht="33.75" outlineLevel="1" x14ac:dyDescent="0.2">
      <c r="A76" s="163">
        <v>43</v>
      </c>
      <c r="B76" s="168" t="s">
        <v>183</v>
      </c>
      <c r="C76" s="204" t="s">
        <v>184</v>
      </c>
      <c r="D76" s="170" t="s">
        <v>153</v>
      </c>
      <c r="E76" s="173">
        <v>8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15</v>
      </c>
      <c r="M76" s="178">
        <f>G76*(1+L76/100)</f>
        <v>0</v>
      </c>
      <c r="N76" s="178">
        <v>0.19825999999999999</v>
      </c>
      <c r="O76" s="178">
        <f>ROUND(E76*N76,2)</f>
        <v>1.59</v>
      </c>
      <c r="P76" s="178">
        <v>0</v>
      </c>
      <c r="Q76" s="178">
        <f>ROUND(E76*P76,2)</f>
        <v>0</v>
      </c>
      <c r="R76" s="178"/>
      <c r="S76" s="178"/>
      <c r="T76" s="179">
        <v>0.27200000000000002</v>
      </c>
      <c r="U76" s="178">
        <f>ROUND(E76*T76,2)</f>
        <v>2.1800000000000002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102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">
      <c r="A77" s="164" t="s">
        <v>92</v>
      </c>
      <c r="B77" s="169" t="s">
        <v>61</v>
      </c>
      <c r="C77" s="206" t="s">
        <v>62</v>
      </c>
      <c r="D77" s="172"/>
      <c r="E77" s="175"/>
      <c r="F77" s="180"/>
      <c r="G77" s="180">
        <f>SUMIF(AE78:AE78,"&lt;&gt;NOR",G78:G78)</f>
        <v>0</v>
      </c>
      <c r="H77" s="180"/>
      <c r="I77" s="180">
        <f>SUM(I78:I78)</f>
        <v>0</v>
      </c>
      <c r="J77" s="180"/>
      <c r="K77" s="180">
        <f>SUM(K78:K78)</f>
        <v>0</v>
      </c>
      <c r="L77" s="180"/>
      <c r="M77" s="180">
        <f>SUM(M78:M78)</f>
        <v>0</v>
      </c>
      <c r="N77" s="180"/>
      <c r="O77" s="180">
        <f>SUM(O78:O78)</f>
        <v>0</v>
      </c>
      <c r="P77" s="180"/>
      <c r="Q77" s="180">
        <f>SUM(Q78:Q78)</f>
        <v>0</v>
      </c>
      <c r="R77" s="180"/>
      <c r="S77" s="180"/>
      <c r="T77" s="181"/>
      <c r="U77" s="180">
        <f>SUM(U78:U78)</f>
        <v>0</v>
      </c>
      <c r="AE77" t="s">
        <v>93</v>
      </c>
    </row>
    <row r="78" spans="1:60" outlineLevel="1" x14ac:dyDescent="0.2">
      <c r="A78" s="163">
        <v>44</v>
      </c>
      <c r="B78" s="168" t="s">
        <v>51</v>
      </c>
      <c r="C78" s="204" t="s">
        <v>185</v>
      </c>
      <c r="D78" s="170" t="s">
        <v>186</v>
      </c>
      <c r="E78" s="173">
        <v>1</v>
      </c>
      <c r="F78" s="177"/>
      <c r="G78" s="178">
        <f>ROUND(E78*F78,2)</f>
        <v>0</v>
      </c>
      <c r="H78" s="177"/>
      <c r="I78" s="178">
        <f>ROUND(E78*H78,2)</f>
        <v>0</v>
      </c>
      <c r="J78" s="177"/>
      <c r="K78" s="178">
        <f>ROUND(E78*J78,2)</f>
        <v>0</v>
      </c>
      <c r="L78" s="178">
        <v>15</v>
      </c>
      <c r="M78" s="178">
        <f>G78*(1+L78/100)</f>
        <v>0</v>
      </c>
      <c r="N78" s="178">
        <v>0</v>
      </c>
      <c r="O78" s="178">
        <f>ROUND(E78*N78,2)</f>
        <v>0</v>
      </c>
      <c r="P78" s="178">
        <v>0</v>
      </c>
      <c r="Q78" s="178">
        <f>ROUND(E78*P78,2)</f>
        <v>0</v>
      </c>
      <c r="R78" s="178"/>
      <c r="S78" s="178"/>
      <c r="T78" s="179">
        <v>0</v>
      </c>
      <c r="U78" s="178">
        <f>ROUND(E78*T78,2)</f>
        <v>0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102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x14ac:dyDescent="0.2">
      <c r="A79" s="164" t="s">
        <v>92</v>
      </c>
      <c r="B79" s="169" t="s">
        <v>63</v>
      </c>
      <c r="C79" s="206" t="s">
        <v>64</v>
      </c>
      <c r="D79" s="172"/>
      <c r="E79" s="175"/>
      <c r="F79" s="180"/>
      <c r="G79" s="180">
        <f>SUMIF(AE80:AE80,"&lt;&gt;NOR",G80:G80)</f>
        <v>0</v>
      </c>
      <c r="H79" s="180"/>
      <c r="I79" s="180">
        <f>SUM(I80:I80)</f>
        <v>0</v>
      </c>
      <c r="J79" s="180"/>
      <c r="K79" s="180">
        <f>SUM(K80:K80)</f>
        <v>0</v>
      </c>
      <c r="L79" s="180"/>
      <c r="M79" s="180">
        <f>SUM(M80:M80)</f>
        <v>0</v>
      </c>
      <c r="N79" s="180"/>
      <c r="O79" s="180">
        <f>SUM(O80:O80)</f>
        <v>0</v>
      </c>
      <c r="P79" s="180"/>
      <c r="Q79" s="180">
        <f>SUM(Q80:Q80)</f>
        <v>0</v>
      </c>
      <c r="R79" s="180"/>
      <c r="S79" s="180"/>
      <c r="T79" s="181"/>
      <c r="U79" s="180">
        <f>SUM(U80:U80)</f>
        <v>0</v>
      </c>
      <c r="AE79" t="s">
        <v>93</v>
      </c>
    </row>
    <row r="80" spans="1:60" outlineLevel="1" x14ac:dyDescent="0.2">
      <c r="A80" s="191">
        <v>45</v>
      </c>
      <c r="B80" s="192" t="s">
        <v>53</v>
      </c>
      <c r="C80" s="207" t="s">
        <v>187</v>
      </c>
      <c r="D80" s="193" t="s">
        <v>186</v>
      </c>
      <c r="E80" s="194">
        <v>1</v>
      </c>
      <c r="F80" s="195"/>
      <c r="G80" s="196">
        <f>ROUND(E80*F80,2)</f>
        <v>0</v>
      </c>
      <c r="H80" s="195"/>
      <c r="I80" s="196">
        <f>ROUND(E80*H80,2)</f>
        <v>0</v>
      </c>
      <c r="J80" s="195"/>
      <c r="K80" s="196">
        <f>ROUND(E80*J80,2)</f>
        <v>0</v>
      </c>
      <c r="L80" s="196">
        <v>15</v>
      </c>
      <c r="M80" s="196">
        <f>G80*(1+L80/100)</f>
        <v>0</v>
      </c>
      <c r="N80" s="196">
        <v>0</v>
      </c>
      <c r="O80" s="196">
        <f>ROUND(E80*N80,2)</f>
        <v>0</v>
      </c>
      <c r="P80" s="196">
        <v>0</v>
      </c>
      <c r="Q80" s="196">
        <f>ROUND(E80*P80,2)</f>
        <v>0</v>
      </c>
      <c r="R80" s="196"/>
      <c r="S80" s="196"/>
      <c r="T80" s="197">
        <v>0</v>
      </c>
      <c r="U80" s="196">
        <f>ROUND(E80*T80,2)</f>
        <v>0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102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31" x14ac:dyDescent="0.2">
      <c r="A81" s="6"/>
      <c r="B81" s="7" t="s">
        <v>188</v>
      </c>
      <c r="C81" s="208" t="s">
        <v>188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C81">
        <v>15</v>
      </c>
      <c r="AD81">
        <v>21</v>
      </c>
    </row>
    <row r="82" spans="1:31" x14ac:dyDescent="0.2">
      <c r="A82" s="198"/>
      <c r="B82" s="199">
        <v>26</v>
      </c>
      <c r="C82" s="209" t="s">
        <v>188</v>
      </c>
      <c r="D82" s="200"/>
      <c r="E82" s="201"/>
      <c r="F82" s="201"/>
      <c r="G82" s="203">
        <f>G8+G49+G53+G71+G75+G77+G79</f>
        <v>0</v>
      </c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AC82">
        <f>SUMIF(L7:L80,AC81,G7:G80)</f>
        <v>0</v>
      </c>
      <c r="AD82">
        <f>SUMIF(L7:L80,AD81,G7:G80)</f>
        <v>0</v>
      </c>
      <c r="AE82" t="s">
        <v>189</v>
      </c>
    </row>
    <row r="83" spans="1:31" x14ac:dyDescent="0.2">
      <c r="A83" s="6"/>
      <c r="B83" s="7" t="s">
        <v>188</v>
      </c>
      <c r="C83" s="208" t="s">
        <v>188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6"/>
      <c r="B84" s="7" t="s">
        <v>188</v>
      </c>
      <c r="C84" s="208" t="s">
        <v>188</v>
      </c>
      <c r="D84" s="9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264">
        <v>33</v>
      </c>
      <c r="B85" s="264"/>
      <c r="C85" s="265"/>
      <c r="D85" s="9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6"/>
      <c r="B86" s="267"/>
      <c r="C86" s="268"/>
      <c r="D86" s="267"/>
      <c r="E86" s="267"/>
      <c r="F86" s="267"/>
      <c r="G86" s="269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E86" t="s">
        <v>190</v>
      </c>
    </row>
    <row r="87" spans="1:31" x14ac:dyDescent="0.2">
      <c r="A87" s="270"/>
      <c r="B87" s="271"/>
      <c r="C87" s="272"/>
      <c r="D87" s="271"/>
      <c r="E87" s="271"/>
      <c r="F87" s="271"/>
      <c r="G87" s="273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70"/>
      <c r="B88" s="271"/>
      <c r="C88" s="272"/>
      <c r="D88" s="271"/>
      <c r="E88" s="271"/>
      <c r="F88" s="271"/>
      <c r="G88" s="273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270"/>
      <c r="B89" s="271"/>
      <c r="C89" s="272"/>
      <c r="D89" s="271"/>
      <c r="E89" s="271"/>
      <c r="F89" s="271"/>
      <c r="G89" s="273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A90" s="274"/>
      <c r="B90" s="275"/>
      <c r="C90" s="276"/>
      <c r="D90" s="275"/>
      <c r="E90" s="275"/>
      <c r="F90" s="275"/>
      <c r="G90" s="277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31" x14ac:dyDescent="0.2">
      <c r="A91" s="6"/>
      <c r="B91" s="7" t="s">
        <v>188</v>
      </c>
      <c r="C91" s="208" t="s">
        <v>188</v>
      </c>
      <c r="D91" s="9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31" x14ac:dyDescent="0.2">
      <c r="C92" s="210"/>
      <c r="D92" s="150"/>
      <c r="AE92" t="s">
        <v>191</v>
      </c>
    </row>
    <row r="93" spans="1:31" x14ac:dyDescent="0.2">
      <c r="D93" s="150"/>
    </row>
    <row r="94" spans="1:31" x14ac:dyDescent="0.2">
      <c r="D94" s="150"/>
    </row>
    <row r="95" spans="1:31" x14ac:dyDescent="0.2">
      <c r="D95" s="150"/>
    </row>
    <row r="96" spans="1:31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86:G90"/>
    <mergeCell ref="A1:G1"/>
    <mergeCell ref="C2:G2"/>
    <mergeCell ref="C3:G3"/>
    <mergeCell ref="C4:G4"/>
    <mergeCell ref="A85:C85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FE59-D9B8-49F0-A504-78ACDA1148A3}">
  <sheetPr>
    <outlinePr summaryBelow="0"/>
  </sheetPr>
  <dimension ref="A1:BH5000"/>
  <sheetViews>
    <sheetView workbookViewId="0">
      <pane ySplit="7" topLeftCell="A8" activePane="bottomLeft" state="frozen"/>
      <selection sqref="A1:J1"/>
      <selection pane="bottomLeft" sqref="A1:J1"/>
    </sheetView>
  </sheetViews>
  <sheetFormatPr defaultRowHeight="12.75" outlineLevelRow="1" x14ac:dyDescent="0.2"/>
  <cols>
    <col min="1" max="1" width="3.42578125" customWidth="1"/>
    <col min="2" max="2" width="12.5703125" style="102" customWidth="1"/>
    <col min="3" max="3" width="63.28515625" style="10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354</v>
      </c>
      <c r="B1" s="257"/>
      <c r="C1" s="257"/>
      <c r="D1" s="257"/>
      <c r="E1" s="257"/>
      <c r="F1" s="257"/>
      <c r="G1" s="257"/>
      <c r="AG1" t="s">
        <v>68</v>
      </c>
    </row>
    <row r="2" spans="1:60" ht="24.95" customHeight="1" x14ac:dyDescent="0.2">
      <c r="A2" s="345" t="s">
        <v>67</v>
      </c>
      <c r="B2" s="344" t="s">
        <v>353</v>
      </c>
      <c r="C2" s="343" t="s">
        <v>352</v>
      </c>
      <c r="D2" s="342"/>
      <c r="E2" s="342"/>
      <c r="F2" s="342"/>
      <c r="G2" s="341"/>
      <c r="AG2" t="s">
        <v>69</v>
      </c>
    </row>
    <row r="3" spans="1:60" ht="24.95" customHeight="1" x14ac:dyDescent="0.2">
      <c r="A3" s="345" t="s">
        <v>7</v>
      </c>
      <c r="B3" s="344" t="s">
        <v>351</v>
      </c>
      <c r="C3" s="343" t="s">
        <v>350</v>
      </c>
      <c r="D3" s="342"/>
      <c r="E3" s="342"/>
      <c r="F3" s="342"/>
      <c r="G3" s="341"/>
      <c r="AC3" s="102" t="s">
        <v>69</v>
      </c>
      <c r="AG3" t="s">
        <v>70</v>
      </c>
    </row>
    <row r="4" spans="1:60" ht="24.95" customHeight="1" x14ac:dyDescent="0.2">
      <c r="A4" s="340" t="s">
        <v>8</v>
      </c>
      <c r="B4" s="339" t="s">
        <v>349</v>
      </c>
      <c r="C4" s="338" t="s">
        <v>348</v>
      </c>
      <c r="D4" s="337"/>
      <c r="E4" s="337"/>
      <c r="F4" s="337"/>
      <c r="G4" s="336"/>
      <c r="AG4" t="s">
        <v>71</v>
      </c>
    </row>
    <row r="5" spans="1:60" x14ac:dyDescent="0.2">
      <c r="D5" s="150"/>
    </row>
    <row r="6" spans="1:60" ht="38.25" x14ac:dyDescent="0.2">
      <c r="A6" s="332" t="s">
        <v>74</v>
      </c>
      <c r="B6" s="335" t="s">
        <v>75</v>
      </c>
      <c r="C6" s="335" t="s">
        <v>76</v>
      </c>
      <c r="D6" s="334" t="s">
        <v>77</v>
      </c>
      <c r="E6" s="332" t="s">
        <v>78</v>
      </c>
      <c r="F6" s="333" t="s">
        <v>79</v>
      </c>
      <c r="G6" s="332" t="s">
        <v>28</v>
      </c>
      <c r="H6" s="331" t="s">
        <v>29</v>
      </c>
      <c r="I6" s="331" t="s">
        <v>80</v>
      </c>
      <c r="J6" s="331" t="s">
        <v>30</v>
      </c>
      <c r="K6" s="331" t="s">
        <v>81</v>
      </c>
      <c r="L6" s="331" t="s">
        <v>82</v>
      </c>
      <c r="M6" s="331" t="s">
        <v>83</v>
      </c>
      <c r="N6" s="331" t="s">
        <v>84</v>
      </c>
      <c r="O6" s="331" t="s">
        <v>85</v>
      </c>
      <c r="P6" s="331" t="s">
        <v>86</v>
      </c>
      <c r="Q6" s="331" t="s">
        <v>87</v>
      </c>
      <c r="R6" s="331" t="s">
        <v>88</v>
      </c>
      <c r="S6" s="331" t="s">
        <v>347</v>
      </c>
      <c r="T6" s="331" t="s">
        <v>346</v>
      </c>
      <c r="U6" s="331" t="s">
        <v>90</v>
      </c>
      <c r="V6" s="331" t="s">
        <v>91</v>
      </c>
      <c r="W6" s="331" t="s">
        <v>345</v>
      </c>
    </row>
    <row r="7" spans="1:60" hidden="1" x14ac:dyDescent="0.2">
      <c r="A7" s="202"/>
      <c r="B7" s="7"/>
      <c r="C7" s="7"/>
      <c r="D7" s="9"/>
      <c r="E7" s="330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</row>
    <row r="8" spans="1:60" x14ac:dyDescent="0.2">
      <c r="A8" s="328" t="s">
        <v>92</v>
      </c>
      <c r="B8" s="304" t="s">
        <v>51</v>
      </c>
      <c r="C8" s="303" t="s">
        <v>52</v>
      </c>
      <c r="D8" s="302"/>
      <c r="E8" s="301"/>
      <c r="F8" s="300"/>
      <c r="G8" s="300">
        <f>SUMIF(AG9:AG57,"&lt;&gt;NOR",G9:G57)</f>
        <v>0</v>
      </c>
      <c r="H8" s="300"/>
      <c r="I8" s="300">
        <f>SUM(I9:I57)</f>
        <v>0</v>
      </c>
      <c r="J8" s="300"/>
      <c r="K8" s="300">
        <f>SUM(K9:K57)</f>
        <v>0</v>
      </c>
      <c r="L8" s="300"/>
      <c r="M8" s="300">
        <f>SUM(M9:M57)</f>
        <v>0</v>
      </c>
      <c r="N8" s="300"/>
      <c r="O8" s="300">
        <f>SUM(O9:O57)</f>
        <v>93.809999999999988</v>
      </c>
      <c r="P8" s="300"/>
      <c r="Q8" s="300">
        <f>SUM(Q9:Q57)</f>
        <v>0</v>
      </c>
      <c r="R8" s="300"/>
      <c r="S8" s="300"/>
      <c r="T8" s="299"/>
      <c r="U8" s="298"/>
      <c r="V8" s="298">
        <f>SUM(V9:V57)</f>
        <v>315.81</v>
      </c>
      <c r="W8" s="298"/>
      <c r="AG8" t="s">
        <v>93</v>
      </c>
    </row>
    <row r="9" spans="1:60" ht="22.5" outlineLevel="1" x14ac:dyDescent="0.2">
      <c r="A9" s="292">
        <v>1</v>
      </c>
      <c r="B9" s="291" t="s">
        <v>344</v>
      </c>
      <c r="C9" s="290" t="s">
        <v>343</v>
      </c>
      <c r="D9" s="289" t="s">
        <v>107</v>
      </c>
      <c r="E9" s="288">
        <v>1</v>
      </c>
      <c r="F9" s="287"/>
      <c r="G9" s="286">
        <f>ROUND(E9*F9,2)</f>
        <v>0</v>
      </c>
      <c r="H9" s="287"/>
      <c r="I9" s="286">
        <f>ROUND(E9*H9,2)</f>
        <v>0</v>
      </c>
      <c r="J9" s="287"/>
      <c r="K9" s="286">
        <f>ROUND(E9*J9,2)</f>
        <v>0</v>
      </c>
      <c r="L9" s="286">
        <v>21</v>
      </c>
      <c r="M9" s="286">
        <f>G9*(1+L9/100)</f>
        <v>0</v>
      </c>
      <c r="N9" s="286">
        <v>0</v>
      </c>
      <c r="O9" s="286">
        <f>ROUND(E9*N9,2)</f>
        <v>0</v>
      </c>
      <c r="P9" s="286">
        <v>0</v>
      </c>
      <c r="Q9" s="286">
        <f>ROUND(E9*P9,2)</f>
        <v>0</v>
      </c>
      <c r="R9" s="286" t="s">
        <v>287</v>
      </c>
      <c r="S9" s="286" t="s">
        <v>194</v>
      </c>
      <c r="T9" s="285" t="s">
        <v>194</v>
      </c>
      <c r="U9" s="284">
        <v>1.37</v>
      </c>
      <c r="V9" s="284">
        <f>ROUND(E9*U9,2)</f>
        <v>1.37</v>
      </c>
      <c r="W9" s="284"/>
      <c r="X9" s="162"/>
      <c r="Y9" s="162"/>
      <c r="Z9" s="162"/>
      <c r="AA9" s="162"/>
      <c r="AB9" s="162"/>
      <c r="AC9" s="162"/>
      <c r="AD9" s="162"/>
      <c r="AE9" s="162"/>
      <c r="AF9" s="162"/>
      <c r="AG9" s="162" t="s">
        <v>232</v>
      </c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ht="22.5" outlineLevel="1" x14ac:dyDescent="0.2">
      <c r="A10" s="297"/>
      <c r="B10" s="296"/>
      <c r="C10" s="309" t="s">
        <v>342</v>
      </c>
      <c r="D10" s="308"/>
      <c r="E10" s="308"/>
      <c r="F10" s="308"/>
      <c r="G10" s="308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162"/>
      <c r="Y10" s="162"/>
      <c r="Z10" s="162"/>
      <c r="AA10" s="162"/>
      <c r="AB10" s="162"/>
      <c r="AC10" s="162"/>
      <c r="AD10" s="162"/>
      <c r="AE10" s="162"/>
      <c r="AF10" s="162"/>
      <c r="AG10" s="162" t="s">
        <v>213</v>
      </c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293" t="str">
        <f>C10</f>
        <v>korytech vodotečí, melioračních kanálech s přemístěním suti na hromady na vzdálenost do 20 m nebo s naložením na dopravní prostředek,</v>
      </c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297"/>
      <c r="B11" s="296"/>
      <c r="C11" s="327" t="s">
        <v>341</v>
      </c>
      <c r="D11" s="326"/>
      <c r="E11" s="325">
        <v>1</v>
      </c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162"/>
      <c r="Y11" s="162"/>
      <c r="Z11" s="162"/>
      <c r="AA11" s="162"/>
      <c r="AB11" s="162"/>
      <c r="AC11" s="162"/>
      <c r="AD11" s="162"/>
      <c r="AE11" s="162"/>
      <c r="AF11" s="162"/>
      <c r="AG11" s="162" t="s">
        <v>99</v>
      </c>
      <c r="AH11" s="162">
        <v>0</v>
      </c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292">
        <v>2</v>
      </c>
      <c r="B12" s="291" t="s">
        <v>340</v>
      </c>
      <c r="C12" s="290" t="s">
        <v>339</v>
      </c>
      <c r="D12" s="289" t="s">
        <v>107</v>
      </c>
      <c r="E12" s="288">
        <v>6.8220000000000001</v>
      </c>
      <c r="F12" s="287"/>
      <c r="G12" s="286">
        <f>ROUND(E12*F12,2)</f>
        <v>0</v>
      </c>
      <c r="H12" s="287"/>
      <c r="I12" s="286">
        <f>ROUND(E12*H12,2)</f>
        <v>0</v>
      </c>
      <c r="J12" s="287"/>
      <c r="K12" s="286">
        <f>ROUND(E12*J12,2)</f>
        <v>0</v>
      </c>
      <c r="L12" s="286">
        <v>21</v>
      </c>
      <c r="M12" s="286">
        <f>G12*(1+L12/100)</f>
        <v>0</v>
      </c>
      <c r="N12" s="286">
        <v>0</v>
      </c>
      <c r="O12" s="286">
        <f>ROUND(E12*N12,2)</f>
        <v>0</v>
      </c>
      <c r="P12" s="286">
        <v>0</v>
      </c>
      <c r="Q12" s="286">
        <f>ROUND(E12*P12,2)</f>
        <v>0</v>
      </c>
      <c r="R12" s="286" t="s">
        <v>287</v>
      </c>
      <c r="S12" s="286" t="s">
        <v>194</v>
      </c>
      <c r="T12" s="285" t="s">
        <v>194</v>
      </c>
      <c r="U12" s="284">
        <v>1.7630000000000001</v>
      </c>
      <c r="V12" s="284">
        <f>ROUND(E12*U12,2)</f>
        <v>12.03</v>
      </c>
      <c r="W12" s="284"/>
      <c r="X12" s="162"/>
      <c r="Y12" s="162"/>
      <c r="Z12" s="162"/>
      <c r="AA12" s="162"/>
      <c r="AB12" s="162"/>
      <c r="AC12" s="162"/>
      <c r="AD12" s="162"/>
      <c r="AE12" s="162"/>
      <c r="AF12" s="162"/>
      <c r="AG12" s="162" t="s">
        <v>232</v>
      </c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297"/>
      <c r="B13" s="296"/>
      <c r="C13" s="309" t="s">
        <v>338</v>
      </c>
      <c r="D13" s="308"/>
      <c r="E13" s="308"/>
      <c r="F13" s="308"/>
      <c r="G13" s="308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162"/>
      <c r="Y13" s="162"/>
      <c r="Z13" s="162"/>
      <c r="AA13" s="162"/>
      <c r="AB13" s="162"/>
      <c r="AC13" s="162"/>
      <c r="AD13" s="162"/>
      <c r="AE13" s="162"/>
      <c r="AF13" s="162"/>
      <c r="AG13" s="162" t="s">
        <v>213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293" t="str">
        <f>C13</f>
        <v>Příplatek k cenám hloubených vykopávek za ztížení vykopávky v blízkosti podzemního vedení nebo výbušnin pro jakoukoliv třídu horniny.</v>
      </c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297"/>
      <c r="B14" s="296"/>
      <c r="C14" s="327" t="s">
        <v>337</v>
      </c>
      <c r="D14" s="326"/>
      <c r="E14" s="325">
        <v>6.8220000000000001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162"/>
      <c r="Y14" s="162"/>
      <c r="Z14" s="162"/>
      <c r="AA14" s="162"/>
      <c r="AB14" s="162"/>
      <c r="AC14" s="162"/>
      <c r="AD14" s="162"/>
      <c r="AE14" s="162"/>
      <c r="AF14" s="162"/>
      <c r="AG14" s="162" t="s">
        <v>99</v>
      </c>
      <c r="AH14" s="162">
        <v>0</v>
      </c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292">
        <v>3</v>
      </c>
      <c r="B15" s="291" t="s">
        <v>336</v>
      </c>
      <c r="C15" s="290" t="s">
        <v>335</v>
      </c>
      <c r="D15" s="289" t="s">
        <v>107</v>
      </c>
      <c r="E15" s="288">
        <v>136.44000000000003</v>
      </c>
      <c r="F15" s="287"/>
      <c r="G15" s="286">
        <f>ROUND(E15*F15,2)</f>
        <v>0</v>
      </c>
      <c r="H15" s="287"/>
      <c r="I15" s="286">
        <f>ROUND(E15*H15,2)</f>
        <v>0</v>
      </c>
      <c r="J15" s="287"/>
      <c r="K15" s="286">
        <f>ROUND(E15*J15,2)</f>
        <v>0</v>
      </c>
      <c r="L15" s="286">
        <v>21</v>
      </c>
      <c r="M15" s="286">
        <f>G15*(1+L15/100)</f>
        <v>0</v>
      </c>
      <c r="N15" s="286">
        <v>0</v>
      </c>
      <c r="O15" s="286">
        <f>ROUND(E15*N15,2)</f>
        <v>0</v>
      </c>
      <c r="P15" s="286">
        <v>0</v>
      </c>
      <c r="Q15" s="286">
        <f>ROUND(E15*P15,2)</f>
        <v>0</v>
      </c>
      <c r="R15" s="286" t="s">
        <v>287</v>
      </c>
      <c r="S15" s="286" t="s">
        <v>194</v>
      </c>
      <c r="T15" s="285" t="s">
        <v>194</v>
      </c>
      <c r="U15" s="284">
        <v>0.16</v>
      </c>
      <c r="V15" s="284">
        <f>ROUND(E15*U15,2)</f>
        <v>21.83</v>
      </c>
      <c r="W15" s="284"/>
      <c r="X15" s="162"/>
      <c r="Y15" s="162"/>
      <c r="Z15" s="162"/>
      <c r="AA15" s="162"/>
      <c r="AB15" s="162"/>
      <c r="AC15" s="162"/>
      <c r="AD15" s="162"/>
      <c r="AE15" s="162"/>
      <c r="AF15" s="162"/>
      <c r="AG15" s="162" t="s">
        <v>232</v>
      </c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ht="33.75" outlineLevel="1" x14ac:dyDescent="0.2">
      <c r="A16" s="297"/>
      <c r="B16" s="296"/>
      <c r="C16" s="309" t="s">
        <v>329</v>
      </c>
      <c r="D16" s="308"/>
      <c r="E16" s="308"/>
      <c r="F16" s="308"/>
      <c r="G16" s="308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162"/>
      <c r="Y16" s="162"/>
      <c r="Z16" s="162"/>
      <c r="AA16" s="162"/>
      <c r="AB16" s="162"/>
      <c r="AC16" s="162"/>
      <c r="AD16" s="162"/>
      <c r="AE16" s="162"/>
      <c r="AF16" s="162"/>
      <c r="AG16" s="162" t="s">
        <v>213</v>
      </c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293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297"/>
      <c r="B17" s="296"/>
      <c r="C17" s="327" t="s">
        <v>334</v>
      </c>
      <c r="D17" s="326"/>
      <c r="E17" s="325">
        <v>24.6</v>
      </c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  <c r="X17" s="162"/>
      <c r="Y17" s="162"/>
      <c r="Z17" s="162"/>
      <c r="AA17" s="162"/>
      <c r="AB17" s="162"/>
      <c r="AC17" s="162"/>
      <c r="AD17" s="162"/>
      <c r="AE17" s="162"/>
      <c r="AF17" s="162"/>
      <c r="AG17" s="162" t="s">
        <v>99</v>
      </c>
      <c r="AH17" s="162">
        <v>0</v>
      </c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297"/>
      <c r="B18" s="296"/>
      <c r="C18" s="327" t="s">
        <v>333</v>
      </c>
      <c r="D18" s="326"/>
      <c r="E18" s="325">
        <v>59.1</v>
      </c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162"/>
      <c r="Y18" s="162"/>
      <c r="Z18" s="162"/>
      <c r="AA18" s="162"/>
      <c r="AB18" s="162"/>
      <c r="AC18" s="162"/>
      <c r="AD18" s="162"/>
      <c r="AE18" s="162"/>
      <c r="AF18" s="162"/>
      <c r="AG18" s="162" t="s">
        <v>99</v>
      </c>
      <c r="AH18" s="162">
        <v>0</v>
      </c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297"/>
      <c r="B19" s="296"/>
      <c r="C19" s="327" t="s">
        <v>332</v>
      </c>
      <c r="D19" s="326"/>
      <c r="E19" s="325">
        <v>52.74</v>
      </c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162"/>
      <c r="Y19" s="162"/>
      <c r="Z19" s="162"/>
      <c r="AA19" s="162"/>
      <c r="AB19" s="162"/>
      <c r="AC19" s="162"/>
      <c r="AD19" s="162"/>
      <c r="AE19" s="162"/>
      <c r="AF19" s="162"/>
      <c r="AG19" s="162" t="s">
        <v>99</v>
      </c>
      <c r="AH19" s="162">
        <v>0</v>
      </c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292">
        <v>4</v>
      </c>
      <c r="B20" s="291" t="s">
        <v>331</v>
      </c>
      <c r="C20" s="290" t="s">
        <v>330</v>
      </c>
      <c r="D20" s="289" t="s">
        <v>107</v>
      </c>
      <c r="E20" s="288">
        <v>68.220000000000013</v>
      </c>
      <c r="F20" s="287"/>
      <c r="G20" s="286">
        <f>ROUND(E20*F20,2)</f>
        <v>0</v>
      </c>
      <c r="H20" s="287"/>
      <c r="I20" s="286">
        <f>ROUND(E20*H20,2)</f>
        <v>0</v>
      </c>
      <c r="J20" s="287"/>
      <c r="K20" s="286">
        <f>ROUND(E20*J20,2)</f>
        <v>0</v>
      </c>
      <c r="L20" s="286">
        <v>21</v>
      </c>
      <c r="M20" s="286">
        <f>G20*(1+L20/100)</f>
        <v>0</v>
      </c>
      <c r="N20" s="286">
        <v>0</v>
      </c>
      <c r="O20" s="286">
        <f>ROUND(E20*N20,2)</f>
        <v>0</v>
      </c>
      <c r="P20" s="286">
        <v>0</v>
      </c>
      <c r="Q20" s="286">
        <f>ROUND(E20*P20,2)</f>
        <v>0</v>
      </c>
      <c r="R20" s="286" t="s">
        <v>287</v>
      </c>
      <c r="S20" s="286" t="s">
        <v>194</v>
      </c>
      <c r="T20" s="285" t="s">
        <v>194</v>
      </c>
      <c r="U20" s="284">
        <v>8.4000000000000005E-2</v>
      </c>
      <c r="V20" s="284">
        <f>ROUND(E20*U20,2)</f>
        <v>5.73</v>
      </c>
      <c r="W20" s="284"/>
      <c r="X20" s="162"/>
      <c r="Y20" s="162"/>
      <c r="Z20" s="162"/>
      <c r="AA20" s="162"/>
      <c r="AB20" s="162"/>
      <c r="AC20" s="162"/>
      <c r="AD20" s="162"/>
      <c r="AE20" s="162"/>
      <c r="AF20" s="162"/>
      <c r="AG20" s="162" t="s">
        <v>232</v>
      </c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ht="33.75" outlineLevel="1" x14ac:dyDescent="0.2">
      <c r="A21" s="297"/>
      <c r="B21" s="296"/>
      <c r="C21" s="309" t="s">
        <v>329</v>
      </c>
      <c r="D21" s="308"/>
      <c r="E21" s="308"/>
      <c r="F21" s="308"/>
      <c r="G21" s="308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162"/>
      <c r="Y21" s="162"/>
      <c r="Z21" s="162"/>
      <c r="AA21" s="162"/>
      <c r="AB21" s="162"/>
      <c r="AC21" s="162"/>
      <c r="AD21" s="162"/>
      <c r="AE21" s="162"/>
      <c r="AF21" s="162"/>
      <c r="AG21" s="162" t="s">
        <v>213</v>
      </c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293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297"/>
      <c r="B22" s="296"/>
      <c r="C22" s="327" t="s">
        <v>328</v>
      </c>
      <c r="D22" s="326"/>
      <c r="E22" s="325">
        <v>68.220000000000013</v>
      </c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  <c r="X22" s="162"/>
      <c r="Y22" s="162"/>
      <c r="Z22" s="162"/>
      <c r="AA22" s="162"/>
      <c r="AB22" s="162"/>
      <c r="AC22" s="162"/>
      <c r="AD22" s="162"/>
      <c r="AE22" s="162"/>
      <c r="AF22" s="162"/>
      <c r="AG22" s="162" t="s">
        <v>99</v>
      </c>
      <c r="AH22" s="162">
        <v>0</v>
      </c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ht="22.5" outlineLevel="1" x14ac:dyDescent="0.2">
      <c r="A23" s="292">
        <v>5</v>
      </c>
      <c r="B23" s="291" t="s">
        <v>327</v>
      </c>
      <c r="C23" s="290" t="s">
        <v>326</v>
      </c>
      <c r="D23" s="289" t="s">
        <v>96</v>
      </c>
      <c r="E23" s="288">
        <v>272.88000000000005</v>
      </c>
      <c r="F23" s="287"/>
      <c r="G23" s="286">
        <f>ROUND(E23*F23,2)</f>
        <v>0</v>
      </c>
      <c r="H23" s="287"/>
      <c r="I23" s="286">
        <f>ROUND(E23*H23,2)</f>
        <v>0</v>
      </c>
      <c r="J23" s="287"/>
      <c r="K23" s="286">
        <f>ROUND(E23*J23,2)</f>
        <v>0</v>
      </c>
      <c r="L23" s="286">
        <v>21</v>
      </c>
      <c r="M23" s="286">
        <f>G23*(1+L23/100)</f>
        <v>0</v>
      </c>
      <c r="N23" s="286">
        <v>9.9000000000000021E-4</v>
      </c>
      <c r="O23" s="286">
        <f>ROUND(E23*N23,2)</f>
        <v>0.27</v>
      </c>
      <c r="P23" s="286">
        <v>0</v>
      </c>
      <c r="Q23" s="286">
        <f>ROUND(E23*P23,2)</f>
        <v>0</v>
      </c>
      <c r="R23" s="286" t="s">
        <v>287</v>
      </c>
      <c r="S23" s="286" t="s">
        <v>194</v>
      </c>
      <c r="T23" s="285" t="s">
        <v>194</v>
      </c>
      <c r="U23" s="284">
        <v>0.23600000000000002</v>
      </c>
      <c r="V23" s="284">
        <f>ROUND(E23*U23,2)</f>
        <v>64.400000000000006</v>
      </c>
      <c r="W23" s="284"/>
      <c r="X23" s="162"/>
      <c r="Y23" s="162"/>
      <c r="Z23" s="162"/>
      <c r="AA23" s="162"/>
      <c r="AB23" s="162"/>
      <c r="AC23" s="162"/>
      <c r="AD23" s="162"/>
      <c r="AE23" s="162"/>
      <c r="AF23" s="162"/>
      <c r="AG23" s="162" t="s">
        <v>232</v>
      </c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297"/>
      <c r="B24" s="296"/>
      <c r="C24" s="309" t="s">
        <v>325</v>
      </c>
      <c r="D24" s="308"/>
      <c r="E24" s="308"/>
      <c r="F24" s="308"/>
      <c r="G24" s="308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162"/>
      <c r="Y24" s="162"/>
      <c r="Z24" s="162"/>
      <c r="AA24" s="162"/>
      <c r="AB24" s="162"/>
      <c r="AC24" s="162"/>
      <c r="AD24" s="162"/>
      <c r="AE24" s="162"/>
      <c r="AF24" s="162"/>
      <c r="AG24" s="162" t="s">
        <v>213</v>
      </c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297"/>
      <c r="B25" s="296"/>
      <c r="C25" s="327" t="s">
        <v>324</v>
      </c>
      <c r="D25" s="326"/>
      <c r="E25" s="325">
        <v>49.2</v>
      </c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162"/>
      <c r="Y25" s="162"/>
      <c r="Z25" s="162"/>
      <c r="AA25" s="162"/>
      <c r="AB25" s="162"/>
      <c r="AC25" s="162"/>
      <c r="AD25" s="162"/>
      <c r="AE25" s="162"/>
      <c r="AF25" s="162"/>
      <c r="AG25" s="162" t="s">
        <v>99</v>
      </c>
      <c r="AH25" s="162">
        <v>0</v>
      </c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outlineLevel="1" x14ac:dyDescent="0.2">
      <c r="A26" s="297"/>
      <c r="B26" s="296"/>
      <c r="C26" s="327" t="s">
        <v>323</v>
      </c>
      <c r="D26" s="326"/>
      <c r="E26" s="325">
        <v>118.2</v>
      </c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162"/>
      <c r="Y26" s="162"/>
      <c r="Z26" s="162"/>
      <c r="AA26" s="162"/>
      <c r="AB26" s="162"/>
      <c r="AC26" s="162"/>
      <c r="AD26" s="162"/>
      <c r="AE26" s="162"/>
      <c r="AF26" s="162"/>
      <c r="AG26" s="162" t="s">
        <v>99</v>
      </c>
      <c r="AH26" s="162">
        <v>0</v>
      </c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297"/>
      <c r="B27" s="296"/>
      <c r="C27" s="327" t="s">
        <v>322</v>
      </c>
      <c r="D27" s="326"/>
      <c r="E27" s="325">
        <v>105.48</v>
      </c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162"/>
      <c r="Y27" s="162"/>
      <c r="Z27" s="162"/>
      <c r="AA27" s="162"/>
      <c r="AB27" s="162"/>
      <c r="AC27" s="162"/>
      <c r="AD27" s="162"/>
      <c r="AE27" s="162"/>
      <c r="AF27" s="162"/>
      <c r="AG27" s="162" t="s">
        <v>99</v>
      </c>
      <c r="AH27" s="162">
        <v>0</v>
      </c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292">
        <v>6</v>
      </c>
      <c r="B28" s="291" t="s">
        <v>321</v>
      </c>
      <c r="C28" s="290" t="s">
        <v>320</v>
      </c>
      <c r="D28" s="289" t="s">
        <v>96</v>
      </c>
      <c r="E28" s="288">
        <v>272.88000000000005</v>
      </c>
      <c r="F28" s="287"/>
      <c r="G28" s="286">
        <f>ROUND(E28*F28,2)</f>
        <v>0</v>
      </c>
      <c r="H28" s="287"/>
      <c r="I28" s="286">
        <f>ROUND(E28*H28,2)</f>
        <v>0</v>
      </c>
      <c r="J28" s="287"/>
      <c r="K28" s="286">
        <f>ROUND(E28*J28,2)</f>
        <v>0</v>
      </c>
      <c r="L28" s="286">
        <v>21</v>
      </c>
      <c r="M28" s="286">
        <f>G28*(1+L28/100)</f>
        <v>0</v>
      </c>
      <c r="N28" s="286">
        <v>0</v>
      </c>
      <c r="O28" s="286">
        <f>ROUND(E28*N28,2)</f>
        <v>0</v>
      </c>
      <c r="P28" s="286">
        <v>0</v>
      </c>
      <c r="Q28" s="286">
        <f>ROUND(E28*P28,2)</f>
        <v>0</v>
      </c>
      <c r="R28" s="286" t="s">
        <v>287</v>
      </c>
      <c r="S28" s="286" t="s">
        <v>194</v>
      </c>
      <c r="T28" s="285" t="s">
        <v>194</v>
      </c>
      <c r="U28" s="284">
        <v>7.0000000000000007E-2</v>
      </c>
      <c r="V28" s="284">
        <f>ROUND(E28*U28,2)</f>
        <v>19.100000000000001</v>
      </c>
      <c r="W28" s="284"/>
      <c r="X28" s="162"/>
      <c r="Y28" s="162"/>
      <c r="Z28" s="162"/>
      <c r="AA28" s="162"/>
      <c r="AB28" s="162"/>
      <c r="AC28" s="162"/>
      <c r="AD28" s="162"/>
      <c r="AE28" s="162"/>
      <c r="AF28" s="162"/>
      <c r="AG28" s="162" t="s">
        <v>232</v>
      </c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297"/>
      <c r="B29" s="296"/>
      <c r="C29" s="309" t="s">
        <v>319</v>
      </c>
      <c r="D29" s="308"/>
      <c r="E29" s="308"/>
      <c r="F29" s="308"/>
      <c r="G29" s="308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162"/>
      <c r="Y29" s="162"/>
      <c r="Z29" s="162"/>
      <c r="AA29" s="162"/>
      <c r="AB29" s="162"/>
      <c r="AC29" s="162"/>
      <c r="AD29" s="162"/>
      <c r="AE29" s="162"/>
      <c r="AF29" s="162"/>
      <c r="AG29" s="162" t="s">
        <v>213</v>
      </c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292">
        <v>7</v>
      </c>
      <c r="B30" s="291" t="s">
        <v>318</v>
      </c>
      <c r="C30" s="290" t="s">
        <v>317</v>
      </c>
      <c r="D30" s="289" t="s">
        <v>107</v>
      </c>
      <c r="E30" s="288">
        <v>136.44000000000003</v>
      </c>
      <c r="F30" s="287"/>
      <c r="G30" s="286">
        <f>ROUND(E30*F30,2)</f>
        <v>0</v>
      </c>
      <c r="H30" s="287"/>
      <c r="I30" s="286">
        <f>ROUND(E30*H30,2)</f>
        <v>0</v>
      </c>
      <c r="J30" s="287"/>
      <c r="K30" s="286">
        <f>ROUND(E30*J30,2)</f>
        <v>0</v>
      </c>
      <c r="L30" s="286">
        <v>21</v>
      </c>
      <c r="M30" s="286">
        <f>G30*(1+L30/100)</f>
        <v>0</v>
      </c>
      <c r="N30" s="286">
        <v>0</v>
      </c>
      <c r="O30" s="286">
        <f>ROUND(E30*N30,2)</f>
        <v>0</v>
      </c>
      <c r="P30" s="286">
        <v>0</v>
      </c>
      <c r="Q30" s="286">
        <f>ROUND(E30*P30,2)</f>
        <v>0</v>
      </c>
      <c r="R30" s="286" t="s">
        <v>287</v>
      </c>
      <c r="S30" s="286" t="s">
        <v>194</v>
      </c>
      <c r="T30" s="285" t="s">
        <v>194</v>
      </c>
      <c r="U30" s="284">
        <v>3.8000000000000006E-2</v>
      </c>
      <c r="V30" s="284">
        <f>ROUND(E30*U30,2)</f>
        <v>5.18</v>
      </c>
      <c r="W30" s="284"/>
      <c r="X30" s="162"/>
      <c r="Y30" s="162"/>
      <c r="Z30" s="162"/>
      <c r="AA30" s="162"/>
      <c r="AB30" s="162"/>
      <c r="AC30" s="162"/>
      <c r="AD30" s="162"/>
      <c r="AE30" s="162"/>
      <c r="AF30" s="162"/>
      <c r="AG30" s="162" t="s">
        <v>232</v>
      </c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297"/>
      <c r="B31" s="296"/>
      <c r="C31" s="309" t="s">
        <v>316</v>
      </c>
      <c r="D31" s="308"/>
      <c r="E31" s="308"/>
      <c r="F31" s="308"/>
      <c r="G31" s="308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162"/>
      <c r="Y31" s="162"/>
      <c r="Z31" s="162"/>
      <c r="AA31" s="162"/>
      <c r="AB31" s="162"/>
      <c r="AC31" s="162"/>
      <c r="AD31" s="162"/>
      <c r="AE31" s="162"/>
      <c r="AF31" s="162"/>
      <c r="AG31" s="162" t="s">
        <v>213</v>
      </c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292">
        <v>8</v>
      </c>
      <c r="B32" s="291" t="s">
        <v>315</v>
      </c>
      <c r="C32" s="290" t="s">
        <v>314</v>
      </c>
      <c r="D32" s="289" t="s">
        <v>107</v>
      </c>
      <c r="E32" s="288">
        <v>136.44000000000003</v>
      </c>
      <c r="F32" s="287"/>
      <c r="G32" s="286">
        <f>ROUND(E32*F32,2)</f>
        <v>0</v>
      </c>
      <c r="H32" s="287"/>
      <c r="I32" s="286">
        <f>ROUND(E32*H32,2)</f>
        <v>0</v>
      </c>
      <c r="J32" s="287"/>
      <c r="K32" s="286">
        <f>ROUND(E32*J32,2)</f>
        <v>0</v>
      </c>
      <c r="L32" s="286">
        <v>21</v>
      </c>
      <c r="M32" s="286">
        <f>G32*(1+L32/100)</f>
        <v>0</v>
      </c>
      <c r="N32" s="286">
        <v>0</v>
      </c>
      <c r="O32" s="286">
        <f>ROUND(E32*N32,2)</f>
        <v>0</v>
      </c>
      <c r="P32" s="286">
        <v>0</v>
      </c>
      <c r="Q32" s="286">
        <f>ROUND(E32*P32,2)</f>
        <v>0</v>
      </c>
      <c r="R32" s="286" t="s">
        <v>287</v>
      </c>
      <c r="S32" s="286" t="s">
        <v>194</v>
      </c>
      <c r="T32" s="285" t="s">
        <v>194</v>
      </c>
      <c r="U32" s="284">
        <v>0.34500000000000003</v>
      </c>
      <c r="V32" s="284">
        <f>ROUND(E32*U32,2)</f>
        <v>47.07</v>
      </c>
      <c r="W32" s="284"/>
      <c r="X32" s="162"/>
      <c r="Y32" s="162"/>
      <c r="Z32" s="162"/>
      <c r="AA32" s="162"/>
      <c r="AB32" s="162"/>
      <c r="AC32" s="162"/>
      <c r="AD32" s="162"/>
      <c r="AE32" s="162"/>
      <c r="AF32" s="162"/>
      <c r="AG32" s="162" t="s">
        <v>232</v>
      </c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297"/>
      <c r="B33" s="296"/>
      <c r="C33" s="309" t="s">
        <v>313</v>
      </c>
      <c r="D33" s="308"/>
      <c r="E33" s="308"/>
      <c r="F33" s="308"/>
      <c r="G33" s="308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162"/>
      <c r="Y33" s="162"/>
      <c r="Z33" s="162"/>
      <c r="AA33" s="162"/>
      <c r="AB33" s="162"/>
      <c r="AC33" s="162"/>
      <c r="AD33" s="162"/>
      <c r="AE33" s="162"/>
      <c r="AF33" s="162"/>
      <c r="AG33" s="162" t="s">
        <v>213</v>
      </c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293" t="str">
        <f>C33</f>
        <v>bez naložení do dopravní nádoby, ale s vyprázdněním dopravní nádoby na hromadu nebo na dopravní prostředek,</v>
      </c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292">
        <v>9</v>
      </c>
      <c r="B34" s="291" t="s">
        <v>312</v>
      </c>
      <c r="C34" s="290" t="s">
        <v>311</v>
      </c>
      <c r="D34" s="289" t="s">
        <v>107</v>
      </c>
      <c r="E34" s="288">
        <v>53.52</v>
      </c>
      <c r="F34" s="287"/>
      <c r="G34" s="286">
        <f>ROUND(E34*F34,2)</f>
        <v>0</v>
      </c>
      <c r="H34" s="287"/>
      <c r="I34" s="286">
        <f>ROUND(E34*H34,2)</f>
        <v>0</v>
      </c>
      <c r="J34" s="287"/>
      <c r="K34" s="286">
        <f>ROUND(E34*J34,2)</f>
        <v>0</v>
      </c>
      <c r="L34" s="286">
        <v>21</v>
      </c>
      <c r="M34" s="286">
        <f>G34*(1+L34/100)</f>
        <v>0</v>
      </c>
      <c r="N34" s="286">
        <v>0</v>
      </c>
      <c r="O34" s="286">
        <f>ROUND(E34*N34,2)</f>
        <v>0</v>
      </c>
      <c r="P34" s="286">
        <v>0</v>
      </c>
      <c r="Q34" s="286">
        <f>ROUND(E34*P34,2)</f>
        <v>0</v>
      </c>
      <c r="R34" s="286" t="s">
        <v>287</v>
      </c>
      <c r="S34" s="286" t="s">
        <v>194</v>
      </c>
      <c r="T34" s="285" t="s">
        <v>194</v>
      </c>
      <c r="U34" s="284">
        <v>1.1000000000000001E-2</v>
      </c>
      <c r="V34" s="284">
        <f>ROUND(E34*U34,2)</f>
        <v>0.59</v>
      </c>
      <c r="W34" s="284"/>
      <c r="X34" s="162"/>
      <c r="Y34" s="162"/>
      <c r="Z34" s="162"/>
      <c r="AA34" s="162"/>
      <c r="AB34" s="162"/>
      <c r="AC34" s="162"/>
      <c r="AD34" s="162"/>
      <c r="AE34" s="162"/>
      <c r="AF34" s="162"/>
      <c r="AG34" s="162" t="s">
        <v>232</v>
      </c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297"/>
      <c r="B35" s="296"/>
      <c r="C35" s="309" t="s">
        <v>306</v>
      </c>
      <c r="D35" s="308"/>
      <c r="E35" s="308"/>
      <c r="F35" s="308"/>
      <c r="G35" s="308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162"/>
      <c r="Y35" s="162"/>
      <c r="Z35" s="162"/>
      <c r="AA35" s="162"/>
      <c r="AB35" s="162"/>
      <c r="AC35" s="162"/>
      <c r="AD35" s="162"/>
      <c r="AE35" s="162"/>
      <c r="AF35" s="162"/>
      <c r="AG35" s="162" t="s">
        <v>213</v>
      </c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297"/>
      <c r="B36" s="296"/>
      <c r="C36" s="327" t="s">
        <v>310</v>
      </c>
      <c r="D36" s="326"/>
      <c r="E36" s="325">
        <v>136.44000000000003</v>
      </c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162"/>
      <c r="Y36" s="162"/>
      <c r="Z36" s="162"/>
      <c r="AA36" s="162"/>
      <c r="AB36" s="162"/>
      <c r="AC36" s="162"/>
      <c r="AD36" s="162"/>
      <c r="AE36" s="162"/>
      <c r="AF36" s="162"/>
      <c r="AG36" s="162" t="s">
        <v>99</v>
      </c>
      <c r="AH36" s="162">
        <v>0</v>
      </c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297"/>
      <c r="B37" s="296"/>
      <c r="C37" s="327" t="s">
        <v>309</v>
      </c>
      <c r="D37" s="326"/>
      <c r="E37" s="325">
        <v>-82.919999999999987</v>
      </c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162"/>
      <c r="Y37" s="162"/>
      <c r="Z37" s="162"/>
      <c r="AA37" s="162"/>
      <c r="AB37" s="162"/>
      <c r="AC37" s="162"/>
      <c r="AD37" s="162"/>
      <c r="AE37" s="162"/>
      <c r="AF37" s="162"/>
      <c r="AG37" s="162" t="s">
        <v>99</v>
      </c>
      <c r="AH37" s="162">
        <v>0</v>
      </c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ht="33.75" outlineLevel="1" x14ac:dyDescent="0.2">
      <c r="A38" s="292">
        <v>10</v>
      </c>
      <c r="B38" s="291" t="s">
        <v>308</v>
      </c>
      <c r="C38" s="290" t="s">
        <v>307</v>
      </c>
      <c r="D38" s="289" t="s">
        <v>107</v>
      </c>
      <c r="E38" s="288">
        <v>53.52</v>
      </c>
      <c r="F38" s="287"/>
      <c r="G38" s="286">
        <f>ROUND(E38*F38,2)</f>
        <v>0</v>
      </c>
      <c r="H38" s="287"/>
      <c r="I38" s="286">
        <f>ROUND(E38*H38,2)</f>
        <v>0</v>
      </c>
      <c r="J38" s="287"/>
      <c r="K38" s="286">
        <f>ROUND(E38*J38,2)</f>
        <v>0</v>
      </c>
      <c r="L38" s="286">
        <v>21</v>
      </c>
      <c r="M38" s="286">
        <f>G38*(1+L38/100)</f>
        <v>0</v>
      </c>
      <c r="N38" s="286">
        <v>0</v>
      </c>
      <c r="O38" s="286">
        <f>ROUND(E38*N38,2)</f>
        <v>0</v>
      </c>
      <c r="P38" s="286">
        <v>0</v>
      </c>
      <c r="Q38" s="286">
        <f>ROUND(E38*P38,2)</f>
        <v>0</v>
      </c>
      <c r="R38" s="286" t="s">
        <v>287</v>
      </c>
      <c r="S38" s="286" t="s">
        <v>194</v>
      </c>
      <c r="T38" s="285" t="s">
        <v>194</v>
      </c>
      <c r="U38" s="284">
        <v>0</v>
      </c>
      <c r="V38" s="284">
        <f>ROUND(E38*U38,2)</f>
        <v>0</v>
      </c>
      <c r="W38" s="284"/>
      <c r="X38" s="162"/>
      <c r="Y38" s="162"/>
      <c r="Z38" s="162"/>
      <c r="AA38" s="162"/>
      <c r="AB38" s="162"/>
      <c r="AC38" s="162"/>
      <c r="AD38" s="162"/>
      <c r="AE38" s="162"/>
      <c r="AF38" s="162"/>
      <c r="AG38" s="162" t="s">
        <v>232</v>
      </c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297"/>
      <c r="B39" s="296"/>
      <c r="C39" s="309" t="s">
        <v>306</v>
      </c>
      <c r="D39" s="308"/>
      <c r="E39" s="308"/>
      <c r="F39" s="308"/>
      <c r="G39" s="308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162"/>
      <c r="Y39" s="162"/>
      <c r="Z39" s="162"/>
      <c r="AA39" s="162"/>
      <c r="AB39" s="162"/>
      <c r="AC39" s="162"/>
      <c r="AD39" s="162"/>
      <c r="AE39" s="162"/>
      <c r="AF39" s="162"/>
      <c r="AG39" s="162" t="s">
        <v>213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ht="22.5" outlineLevel="1" x14ac:dyDescent="0.2">
      <c r="A40" s="317">
        <v>11</v>
      </c>
      <c r="B40" s="316" t="s">
        <v>305</v>
      </c>
      <c r="C40" s="315" t="s">
        <v>304</v>
      </c>
      <c r="D40" s="314" t="s">
        <v>107</v>
      </c>
      <c r="E40" s="313">
        <v>53.52</v>
      </c>
      <c r="F40" s="312"/>
      <c r="G40" s="311">
        <f>ROUND(E40*F40,2)</f>
        <v>0</v>
      </c>
      <c r="H40" s="312"/>
      <c r="I40" s="311">
        <f>ROUND(E40*H40,2)</f>
        <v>0</v>
      </c>
      <c r="J40" s="312"/>
      <c r="K40" s="311">
        <f>ROUND(E40*J40,2)</f>
        <v>0</v>
      </c>
      <c r="L40" s="311">
        <v>21</v>
      </c>
      <c r="M40" s="311">
        <f>G40*(1+L40/100)</f>
        <v>0</v>
      </c>
      <c r="N40" s="311">
        <v>0</v>
      </c>
      <c r="O40" s="311">
        <f>ROUND(E40*N40,2)</f>
        <v>0</v>
      </c>
      <c r="P40" s="311">
        <v>0</v>
      </c>
      <c r="Q40" s="311">
        <f>ROUND(E40*P40,2)</f>
        <v>0</v>
      </c>
      <c r="R40" s="311" t="s">
        <v>287</v>
      </c>
      <c r="S40" s="311" t="s">
        <v>194</v>
      </c>
      <c r="T40" s="318" t="s">
        <v>194</v>
      </c>
      <c r="U40" s="284">
        <v>0.65200000000000002</v>
      </c>
      <c r="V40" s="284">
        <f>ROUND(E40*U40,2)</f>
        <v>34.9</v>
      </c>
      <c r="W40" s="284"/>
      <c r="X40" s="162"/>
      <c r="Y40" s="162"/>
      <c r="Z40" s="162"/>
      <c r="AA40" s="162"/>
      <c r="AB40" s="162"/>
      <c r="AC40" s="162"/>
      <c r="AD40" s="162"/>
      <c r="AE40" s="162"/>
      <c r="AF40" s="162"/>
      <c r="AG40" s="162" t="s">
        <v>232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ht="22.5" outlineLevel="1" x14ac:dyDescent="0.2">
      <c r="A41" s="317">
        <v>12</v>
      </c>
      <c r="B41" s="316" t="s">
        <v>303</v>
      </c>
      <c r="C41" s="315" t="s">
        <v>302</v>
      </c>
      <c r="D41" s="314" t="s">
        <v>107</v>
      </c>
      <c r="E41" s="313">
        <v>53.52</v>
      </c>
      <c r="F41" s="312"/>
      <c r="G41" s="311">
        <f>ROUND(E41*F41,2)</f>
        <v>0</v>
      </c>
      <c r="H41" s="312"/>
      <c r="I41" s="311">
        <f>ROUND(E41*H41,2)</f>
        <v>0</v>
      </c>
      <c r="J41" s="312"/>
      <c r="K41" s="311">
        <f>ROUND(E41*J41,2)</f>
        <v>0</v>
      </c>
      <c r="L41" s="311">
        <v>21</v>
      </c>
      <c r="M41" s="311">
        <f>G41*(1+L41/100)</f>
        <v>0</v>
      </c>
      <c r="N41" s="311">
        <v>0</v>
      </c>
      <c r="O41" s="311">
        <f>ROUND(E41*N41,2)</f>
        <v>0</v>
      </c>
      <c r="P41" s="311">
        <v>0</v>
      </c>
      <c r="Q41" s="311">
        <f>ROUND(E41*P41,2)</f>
        <v>0</v>
      </c>
      <c r="R41" s="311" t="s">
        <v>287</v>
      </c>
      <c r="S41" s="311" t="s">
        <v>194</v>
      </c>
      <c r="T41" s="318" t="s">
        <v>194</v>
      </c>
      <c r="U41" s="284">
        <v>9.0000000000000011E-3</v>
      </c>
      <c r="V41" s="284">
        <f>ROUND(E41*U41,2)</f>
        <v>0.48</v>
      </c>
      <c r="W41" s="284"/>
      <c r="X41" s="162"/>
      <c r="Y41" s="162"/>
      <c r="Z41" s="162"/>
      <c r="AA41" s="162"/>
      <c r="AB41" s="162"/>
      <c r="AC41" s="162"/>
      <c r="AD41" s="162"/>
      <c r="AE41" s="162"/>
      <c r="AF41" s="162"/>
      <c r="AG41" s="162" t="s">
        <v>232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ht="22.5" outlineLevel="1" x14ac:dyDescent="0.2">
      <c r="A42" s="292">
        <v>13</v>
      </c>
      <c r="B42" s="291" t="s">
        <v>301</v>
      </c>
      <c r="C42" s="290" t="s">
        <v>300</v>
      </c>
      <c r="D42" s="289" t="s">
        <v>107</v>
      </c>
      <c r="E42" s="288">
        <v>82.92</v>
      </c>
      <c r="F42" s="287"/>
      <c r="G42" s="286">
        <f>ROUND(E42*F42,2)</f>
        <v>0</v>
      </c>
      <c r="H42" s="287"/>
      <c r="I42" s="286">
        <f>ROUND(E42*H42,2)</f>
        <v>0</v>
      </c>
      <c r="J42" s="287"/>
      <c r="K42" s="286">
        <f>ROUND(E42*J42,2)</f>
        <v>0</v>
      </c>
      <c r="L42" s="286">
        <v>21</v>
      </c>
      <c r="M42" s="286">
        <f>G42*(1+L42/100)</f>
        <v>0</v>
      </c>
      <c r="N42" s="286">
        <v>0</v>
      </c>
      <c r="O42" s="286">
        <f>ROUND(E42*N42,2)</f>
        <v>0</v>
      </c>
      <c r="P42" s="286">
        <v>0</v>
      </c>
      <c r="Q42" s="286">
        <f>ROUND(E42*P42,2)</f>
        <v>0</v>
      </c>
      <c r="R42" s="286" t="s">
        <v>287</v>
      </c>
      <c r="S42" s="286" t="s">
        <v>194</v>
      </c>
      <c r="T42" s="285" t="s">
        <v>194</v>
      </c>
      <c r="U42" s="284">
        <v>0.20200000000000001</v>
      </c>
      <c r="V42" s="284">
        <f>ROUND(E42*U42,2)</f>
        <v>16.75</v>
      </c>
      <c r="W42" s="284"/>
      <c r="X42" s="162"/>
      <c r="Y42" s="162"/>
      <c r="Z42" s="162"/>
      <c r="AA42" s="162"/>
      <c r="AB42" s="162"/>
      <c r="AC42" s="162"/>
      <c r="AD42" s="162"/>
      <c r="AE42" s="162"/>
      <c r="AF42" s="162"/>
      <c r="AG42" s="162" t="s">
        <v>232</v>
      </c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297"/>
      <c r="B43" s="296"/>
      <c r="C43" s="309" t="s">
        <v>299</v>
      </c>
      <c r="D43" s="308"/>
      <c r="E43" s="308"/>
      <c r="F43" s="308"/>
      <c r="G43" s="308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162"/>
      <c r="Y43" s="162"/>
      <c r="Z43" s="162"/>
      <c r="AA43" s="162"/>
      <c r="AB43" s="162"/>
      <c r="AC43" s="162"/>
      <c r="AD43" s="162"/>
      <c r="AE43" s="162"/>
      <c r="AF43" s="162"/>
      <c r="AG43" s="162" t="s">
        <v>213</v>
      </c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297"/>
      <c r="B44" s="296"/>
      <c r="C44" s="327" t="s">
        <v>298</v>
      </c>
      <c r="D44" s="326"/>
      <c r="E44" s="325">
        <v>12.3</v>
      </c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162"/>
      <c r="Y44" s="162"/>
      <c r="Z44" s="162"/>
      <c r="AA44" s="162"/>
      <c r="AB44" s="162"/>
      <c r="AC44" s="162"/>
      <c r="AD44" s="162"/>
      <c r="AE44" s="162"/>
      <c r="AF44" s="162"/>
      <c r="AG44" s="162" t="s">
        <v>99</v>
      </c>
      <c r="AH44" s="162">
        <v>0</v>
      </c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297"/>
      <c r="B45" s="296"/>
      <c r="C45" s="327" t="s">
        <v>297</v>
      </c>
      <c r="D45" s="326"/>
      <c r="E45" s="325">
        <v>35.46</v>
      </c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162"/>
      <c r="Y45" s="162"/>
      <c r="Z45" s="162"/>
      <c r="AA45" s="162"/>
      <c r="AB45" s="162"/>
      <c r="AC45" s="162"/>
      <c r="AD45" s="162"/>
      <c r="AE45" s="162"/>
      <c r="AF45" s="162"/>
      <c r="AG45" s="162" t="s">
        <v>99</v>
      </c>
      <c r="AH45" s="162">
        <v>0</v>
      </c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297"/>
      <c r="B46" s="296"/>
      <c r="C46" s="327" t="s">
        <v>296</v>
      </c>
      <c r="D46" s="326"/>
      <c r="E46" s="325">
        <v>35.160000000000004</v>
      </c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162"/>
      <c r="Y46" s="162"/>
      <c r="Z46" s="162"/>
      <c r="AA46" s="162"/>
      <c r="AB46" s="162"/>
      <c r="AC46" s="162"/>
      <c r="AD46" s="162"/>
      <c r="AE46" s="162"/>
      <c r="AF46" s="162"/>
      <c r="AG46" s="162" t="s">
        <v>99</v>
      </c>
      <c r="AH46" s="162">
        <v>0</v>
      </c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292">
        <v>14</v>
      </c>
      <c r="B47" s="291" t="s">
        <v>295</v>
      </c>
      <c r="C47" s="290" t="s">
        <v>294</v>
      </c>
      <c r="D47" s="289" t="s">
        <v>107</v>
      </c>
      <c r="E47" s="288">
        <v>40.14</v>
      </c>
      <c r="F47" s="287"/>
      <c r="G47" s="286">
        <f>ROUND(E47*F47,2)</f>
        <v>0</v>
      </c>
      <c r="H47" s="287"/>
      <c r="I47" s="286">
        <f>ROUND(E47*H47,2)</f>
        <v>0</v>
      </c>
      <c r="J47" s="287"/>
      <c r="K47" s="286">
        <f>ROUND(E47*J47,2)</f>
        <v>0</v>
      </c>
      <c r="L47" s="286">
        <v>21</v>
      </c>
      <c r="M47" s="286">
        <f>G47*(1+L47/100)</f>
        <v>0</v>
      </c>
      <c r="N47" s="286">
        <v>1.7000000000000002</v>
      </c>
      <c r="O47" s="286">
        <f>ROUND(E47*N47,2)</f>
        <v>68.239999999999995</v>
      </c>
      <c r="P47" s="286">
        <v>0</v>
      </c>
      <c r="Q47" s="286">
        <f>ROUND(E47*P47,2)</f>
        <v>0</v>
      </c>
      <c r="R47" s="286" t="s">
        <v>287</v>
      </c>
      <c r="S47" s="286" t="s">
        <v>194</v>
      </c>
      <c r="T47" s="285" t="s">
        <v>194</v>
      </c>
      <c r="U47" s="284">
        <v>1.5870000000000002</v>
      </c>
      <c r="V47" s="284">
        <f>ROUND(E47*U47,2)</f>
        <v>63.7</v>
      </c>
      <c r="W47" s="284"/>
      <c r="X47" s="162"/>
      <c r="Y47" s="162"/>
      <c r="Z47" s="162"/>
      <c r="AA47" s="162"/>
      <c r="AB47" s="162"/>
      <c r="AC47" s="162"/>
      <c r="AD47" s="162"/>
      <c r="AE47" s="162"/>
      <c r="AF47" s="162"/>
      <c r="AG47" s="162" t="s">
        <v>232</v>
      </c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ht="22.5" outlineLevel="1" x14ac:dyDescent="0.2">
      <c r="A48" s="297"/>
      <c r="B48" s="296"/>
      <c r="C48" s="309" t="s">
        <v>293</v>
      </c>
      <c r="D48" s="308"/>
      <c r="E48" s="308"/>
      <c r="F48" s="308"/>
      <c r="G48" s="308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  <c r="S48" s="284"/>
      <c r="T48" s="284"/>
      <c r="U48" s="284"/>
      <c r="V48" s="284"/>
      <c r="W48" s="284"/>
      <c r="X48" s="162"/>
      <c r="Y48" s="162"/>
      <c r="Z48" s="162"/>
      <c r="AA48" s="162"/>
      <c r="AB48" s="162"/>
      <c r="AC48" s="162"/>
      <c r="AD48" s="162"/>
      <c r="AE48" s="162"/>
      <c r="AF48" s="162"/>
      <c r="AG48" s="162" t="s">
        <v>213</v>
      </c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293" t="str">
        <f>C48</f>
        <v>sypaninou z vhodných hornin tř. 1 - 4 nebo materiálem připraveným podél výkopu ve vzdálenosti do 3 m od jeho kraje, pro jakoukoliv hloubku výkopu a jakoukoliv míru zhutnění,</v>
      </c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297"/>
      <c r="B49" s="296"/>
      <c r="C49" s="327" t="s">
        <v>292</v>
      </c>
      <c r="D49" s="326"/>
      <c r="E49" s="325">
        <v>9.2250000000000014</v>
      </c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162"/>
      <c r="Y49" s="162"/>
      <c r="Z49" s="162"/>
      <c r="AA49" s="162"/>
      <c r="AB49" s="162"/>
      <c r="AC49" s="162"/>
      <c r="AD49" s="162"/>
      <c r="AE49" s="162"/>
      <c r="AF49" s="162"/>
      <c r="AG49" s="162" t="s">
        <v>99</v>
      </c>
      <c r="AH49" s="162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297"/>
      <c r="B50" s="296"/>
      <c r="C50" s="327" t="s">
        <v>291</v>
      </c>
      <c r="D50" s="326"/>
      <c r="E50" s="325">
        <v>17.73</v>
      </c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162"/>
      <c r="Y50" s="162"/>
      <c r="Z50" s="162"/>
      <c r="AA50" s="162"/>
      <c r="AB50" s="162"/>
      <c r="AC50" s="162"/>
      <c r="AD50" s="162"/>
      <c r="AE50" s="162"/>
      <c r="AF50" s="162"/>
      <c r="AG50" s="162" t="s">
        <v>99</v>
      </c>
      <c r="AH50" s="162">
        <v>0</v>
      </c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297"/>
      <c r="B51" s="296"/>
      <c r="C51" s="327" t="s">
        <v>290</v>
      </c>
      <c r="D51" s="326"/>
      <c r="E51" s="325">
        <v>13.185</v>
      </c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4"/>
      <c r="V51" s="284"/>
      <c r="W51" s="284"/>
      <c r="X51" s="162"/>
      <c r="Y51" s="162"/>
      <c r="Z51" s="162"/>
      <c r="AA51" s="162"/>
      <c r="AB51" s="162"/>
      <c r="AC51" s="162"/>
      <c r="AD51" s="162"/>
      <c r="AE51" s="162"/>
      <c r="AF51" s="162"/>
      <c r="AG51" s="162" t="s">
        <v>99</v>
      </c>
      <c r="AH51" s="162">
        <v>0</v>
      </c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317">
        <v>15</v>
      </c>
      <c r="B52" s="316" t="s">
        <v>289</v>
      </c>
      <c r="C52" s="315" t="s">
        <v>288</v>
      </c>
      <c r="D52" s="314" t="s">
        <v>107</v>
      </c>
      <c r="E52" s="313">
        <v>53.52</v>
      </c>
      <c r="F52" s="312"/>
      <c r="G52" s="311">
        <f>ROUND(E52*F52,2)</f>
        <v>0</v>
      </c>
      <c r="H52" s="312"/>
      <c r="I52" s="311">
        <f>ROUND(E52*H52,2)</f>
        <v>0</v>
      </c>
      <c r="J52" s="312"/>
      <c r="K52" s="311">
        <f>ROUND(E52*J52,2)</f>
        <v>0</v>
      </c>
      <c r="L52" s="311">
        <v>21</v>
      </c>
      <c r="M52" s="311">
        <f>G52*(1+L52/100)</f>
        <v>0</v>
      </c>
      <c r="N52" s="311">
        <v>0</v>
      </c>
      <c r="O52" s="311">
        <f>ROUND(E52*N52,2)</f>
        <v>0</v>
      </c>
      <c r="P52" s="311">
        <v>0</v>
      </c>
      <c r="Q52" s="311">
        <f>ROUND(E52*P52,2)</f>
        <v>0</v>
      </c>
      <c r="R52" s="311" t="s">
        <v>287</v>
      </c>
      <c r="S52" s="311" t="s">
        <v>194</v>
      </c>
      <c r="T52" s="318" t="s">
        <v>194</v>
      </c>
      <c r="U52" s="284">
        <v>0</v>
      </c>
      <c r="V52" s="284">
        <f>ROUND(E52*U52,2)</f>
        <v>0</v>
      </c>
      <c r="W52" s="284"/>
      <c r="X52" s="162"/>
      <c r="Y52" s="162"/>
      <c r="Z52" s="162"/>
      <c r="AA52" s="162"/>
      <c r="AB52" s="162"/>
      <c r="AC52" s="162"/>
      <c r="AD52" s="162"/>
      <c r="AE52" s="162"/>
      <c r="AF52" s="162"/>
      <c r="AG52" s="162" t="s">
        <v>232</v>
      </c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292">
        <v>16</v>
      </c>
      <c r="B53" s="291" t="s">
        <v>286</v>
      </c>
      <c r="C53" s="290" t="s">
        <v>285</v>
      </c>
      <c r="D53" s="289" t="s">
        <v>107</v>
      </c>
      <c r="E53" s="288">
        <v>13.38</v>
      </c>
      <c r="F53" s="287"/>
      <c r="G53" s="286">
        <f>ROUND(E53*F53,2)</f>
        <v>0</v>
      </c>
      <c r="H53" s="287"/>
      <c r="I53" s="286">
        <f>ROUND(E53*H53,2)</f>
        <v>0</v>
      </c>
      <c r="J53" s="287"/>
      <c r="K53" s="286">
        <f>ROUND(E53*J53,2)</f>
        <v>0</v>
      </c>
      <c r="L53" s="286">
        <v>21</v>
      </c>
      <c r="M53" s="286">
        <f>G53*(1+L53/100)</f>
        <v>0</v>
      </c>
      <c r="N53" s="286">
        <v>1.8907700000000001</v>
      </c>
      <c r="O53" s="286">
        <f>ROUND(E53*N53,2)</f>
        <v>25.3</v>
      </c>
      <c r="P53" s="286">
        <v>0</v>
      </c>
      <c r="Q53" s="286">
        <f>ROUND(E53*P53,2)</f>
        <v>0</v>
      </c>
      <c r="R53" s="286" t="s">
        <v>216</v>
      </c>
      <c r="S53" s="286" t="s">
        <v>194</v>
      </c>
      <c r="T53" s="285" t="s">
        <v>194</v>
      </c>
      <c r="U53" s="284">
        <v>1.6950000000000001</v>
      </c>
      <c r="V53" s="284">
        <f>ROUND(E53*U53,2)</f>
        <v>22.68</v>
      </c>
      <c r="W53" s="284"/>
      <c r="X53" s="162"/>
      <c r="Y53" s="162"/>
      <c r="Z53" s="162"/>
      <c r="AA53" s="162"/>
      <c r="AB53" s="162"/>
      <c r="AC53" s="162"/>
      <c r="AD53" s="162"/>
      <c r="AE53" s="162"/>
      <c r="AF53" s="162"/>
      <c r="AG53" s="162" t="s">
        <v>232</v>
      </c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297"/>
      <c r="B54" s="296"/>
      <c r="C54" s="309" t="s">
        <v>284</v>
      </c>
      <c r="D54" s="308"/>
      <c r="E54" s="308"/>
      <c r="F54" s="308"/>
      <c r="G54" s="308"/>
      <c r="H54" s="284"/>
      <c r="I54" s="284"/>
      <c r="J54" s="284"/>
      <c r="K54" s="284"/>
      <c r="L54" s="284"/>
      <c r="M54" s="284"/>
      <c r="N54" s="284"/>
      <c r="O54" s="284"/>
      <c r="P54" s="284"/>
      <c r="Q54" s="284"/>
      <c r="R54" s="284"/>
      <c r="S54" s="284"/>
      <c r="T54" s="284"/>
      <c r="U54" s="284"/>
      <c r="V54" s="284"/>
      <c r="W54" s="284"/>
      <c r="X54" s="162"/>
      <c r="Y54" s="162"/>
      <c r="Z54" s="162"/>
      <c r="AA54" s="162"/>
      <c r="AB54" s="162"/>
      <c r="AC54" s="162"/>
      <c r="AD54" s="162"/>
      <c r="AE54" s="162"/>
      <c r="AF54" s="162"/>
      <c r="AG54" s="162" t="s">
        <v>213</v>
      </c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297"/>
      <c r="B55" s="296"/>
      <c r="C55" s="327" t="s">
        <v>283</v>
      </c>
      <c r="D55" s="326"/>
      <c r="E55" s="325">
        <v>3.0750000000000002</v>
      </c>
      <c r="F55" s="284"/>
      <c r="G55" s="284"/>
      <c r="H55" s="284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162"/>
      <c r="Y55" s="162"/>
      <c r="Z55" s="162"/>
      <c r="AA55" s="162"/>
      <c r="AB55" s="162"/>
      <c r="AC55" s="162"/>
      <c r="AD55" s="162"/>
      <c r="AE55" s="162"/>
      <c r="AF55" s="162"/>
      <c r="AG55" s="162" t="s">
        <v>99</v>
      </c>
      <c r="AH55" s="162">
        <v>0</v>
      </c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297"/>
      <c r="B56" s="296"/>
      <c r="C56" s="327" t="s">
        <v>282</v>
      </c>
      <c r="D56" s="326"/>
      <c r="E56" s="325">
        <v>5.91</v>
      </c>
      <c r="F56" s="284"/>
      <c r="G56" s="284"/>
      <c r="H56" s="284"/>
      <c r="I56" s="284"/>
      <c r="J56" s="284"/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4"/>
      <c r="V56" s="284"/>
      <c r="W56" s="284"/>
      <c r="X56" s="162"/>
      <c r="Y56" s="162"/>
      <c r="Z56" s="162"/>
      <c r="AA56" s="162"/>
      <c r="AB56" s="162"/>
      <c r="AC56" s="162"/>
      <c r="AD56" s="162"/>
      <c r="AE56" s="162"/>
      <c r="AF56" s="162"/>
      <c r="AG56" s="162" t="s">
        <v>99</v>
      </c>
      <c r="AH56" s="162">
        <v>0</v>
      </c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outlineLevel="1" x14ac:dyDescent="0.2">
      <c r="A57" s="297"/>
      <c r="B57" s="296"/>
      <c r="C57" s="327" t="s">
        <v>281</v>
      </c>
      <c r="D57" s="326"/>
      <c r="E57" s="325">
        <v>4.3950000000000005</v>
      </c>
      <c r="F57" s="284"/>
      <c r="G57" s="284"/>
      <c r="H57" s="284"/>
      <c r="I57" s="284"/>
      <c r="J57" s="284"/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162"/>
      <c r="Y57" s="162"/>
      <c r="Z57" s="162"/>
      <c r="AA57" s="162"/>
      <c r="AB57" s="162"/>
      <c r="AC57" s="162"/>
      <c r="AD57" s="162"/>
      <c r="AE57" s="162"/>
      <c r="AF57" s="162"/>
      <c r="AG57" s="162" t="s">
        <v>99</v>
      </c>
      <c r="AH57" s="162">
        <v>0</v>
      </c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</row>
    <row r="58" spans="1:60" x14ac:dyDescent="0.2">
      <c r="A58" s="328" t="s">
        <v>92</v>
      </c>
      <c r="B58" s="304" t="s">
        <v>280</v>
      </c>
      <c r="C58" s="303" t="s">
        <v>279</v>
      </c>
      <c r="D58" s="302"/>
      <c r="E58" s="301"/>
      <c r="F58" s="300"/>
      <c r="G58" s="300">
        <f>SUMIF(AG59:AG69,"&lt;&gt;NOR",G59:G69)</f>
        <v>0</v>
      </c>
      <c r="H58" s="300"/>
      <c r="I58" s="300">
        <f>SUM(I59:I69)</f>
        <v>0</v>
      </c>
      <c r="J58" s="300"/>
      <c r="K58" s="300">
        <f>SUM(K59:K69)</f>
        <v>0</v>
      </c>
      <c r="L58" s="300"/>
      <c r="M58" s="300">
        <f>SUM(M59:M69)</f>
        <v>0</v>
      </c>
      <c r="N58" s="300"/>
      <c r="O58" s="300">
        <f>SUM(O59:O69)</f>
        <v>2.9</v>
      </c>
      <c r="P58" s="300"/>
      <c r="Q58" s="300">
        <f>SUM(Q59:Q69)</f>
        <v>1.69</v>
      </c>
      <c r="R58" s="300"/>
      <c r="S58" s="300"/>
      <c r="T58" s="299"/>
      <c r="U58" s="298"/>
      <c r="V58" s="298">
        <f>SUM(V59:V69)</f>
        <v>50.58</v>
      </c>
      <c r="W58" s="298"/>
      <c r="AG58" t="s">
        <v>93</v>
      </c>
    </row>
    <row r="59" spans="1:60" outlineLevel="1" x14ac:dyDescent="0.2">
      <c r="A59" s="317">
        <v>17</v>
      </c>
      <c r="B59" s="316" t="s">
        <v>278</v>
      </c>
      <c r="C59" s="315" t="s">
        <v>277</v>
      </c>
      <c r="D59" s="314" t="s">
        <v>153</v>
      </c>
      <c r="E59" s="313">
        <v>25</v>
      </c>
      <c r="F59" s="312"/>
      <c r="G59" s="311">
        <f>ROUND(E59*F59,2)</f>
        <v>0</v>
      </c>
      <c r="H59" s="312"/>
      <c r="I59" s="311">
        <f>ROUND(E59*H59,2)</f>
        <v>0</v>
      </c>
      <c r="J59" s="312"/>
      <c r="K59" s="311">
        <f>ROUND(E59*J59,2)</f>
        <v>0</v>
      </c>
      <c r="L59" s="311">
        <v>21</v>
      </c>
      <c r="M59" s="311">
        <f>G59*(1+L59/100)</f>
        <v>0</v>
      </c>
      <c r="N59" s="311">
        <v>0</v>
      </c>
      <c r="O59" s="311">
        <f>ROUND(E59*N59,2)</f>
        <v>0</v>
      </c>
      <c r="P59" s="311">
        <v>0</v>
      </c>
      <c r="Q59" s="311">
        <f>ROUND(E59*P59,2)</f>
        <v>0</v>
      </c>
      <c r="R59" s="311" t="s">
        <v>216</v>
      </c>
      <c r="S59" s="311" t="s">
        <v>194</v>
      </c>
      <c r="T59" s="318" t="s">
        <v>194</v>
      </c>
      <c r="U59" s="284">
        <v>7.7000000000000013E-2</v>
      </c>
      <c r="V59" s="284">
        <f>ROUND(E59*U59,2)</f>
        <v>1.93</v>
      </c>
      <c r="W59" s="284"/>
      <c r="X59" s="162"/>
      <c r="Y59" s="162"/>
      <c r="Z59" s="162"/>
      <c r="AA59" s="162"/>
      <c r="AB59" s="162"/>
      <c r="AC59" s="162"/>
      <c r="AD59" s="162"/>
      <c r="AE59" s="162"/>
      <c r="AF59" s="162"/>
      <c r="AG59" s="162" t="s">
        <v>232</v>
      </c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317">
        <v>18</v>
      </c>
      <c r="B60" s="316" t="s">
        <v>276</v>
      </c>
      <c r="C60" s="315" t="s">
        <v>275</v>
      </c>
      <c r="D60" s="314" t="s">
        <v>153</v>
      </c>
      <c r="E60" s="313">
        <v>25</v>
      </c>
      <c r="F60" s="312"/>
      <c r="G60" s="311">
        <f>ROUND(E60*F60,2)</f>
        <v>0</v>
      </c>
      <c r="H60" s="312"/>
      <c r="I60" s="311">
        <f>ROUND(E60*H60,2)</f>
        <v>0</v>
      </c>
      <c r="J60" s="312"/>
      <c r="K60" s="311">
        <f>ROUND(E60*J60,2)</f>
        <v>0</v>
      </c>
      <c r="L60" s="311">
        <v>21</v>
      </c>
      <c r="M60" s="311">
        <f>G60*(1+L60/100)</f>
        <v>0</v>
      </c>
      <c r="N60" s="311">
        <v>0</v>
      </c>
      <c r="O60" s="311">
        <f>ROUND(E60*N60,2)</f>
        <v>0</v>
      </c>
      <c r="P60" s="311">
        <v>0</v>
      </c>
      <c r="Q60" s="311">
        <f>ROUND(E60*P60,2)</f>
        <v>0</v>
      </c>
      <c r="R60" s="311" t="s">
        <v>216</v>
      </c>
      <c r="S60" s="311" t="s">
        <v>194</v>
      </c>
      <c r="T60" s="318" t="s">
        <v>194</v>
      </c>
      <c r="U60" s="284">
        <v>6.0000000000000005E-2</v>
      </c>
      <c r="V60" s="284">
        <f>ROUND(E60*U60,2)</f>
        <v>1.5</v>
      </c>
      <c r="W60" s="284"/>
      <c r="X60" s="162"/>
      <c r="Y60" s="162"/>
      <c r="Z60" s="162"/>
      <c r="AA60" s="162"/>
      <c r="AB60" s="162"/>
      <c r="AC60" s="162"/>
      <c r="AD60" s="162"/>
      <c r="AE60" s="162"/>
      <c r="AF60" s="162"/>
      <c r="AG60" s="162" t="s">
        <v>232</v>
      </c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317">
        <v>19</v>
      </c>
      <c r="B61" s="316" t="s">
        <v>274</v>
      </c>
      <c r="C61" s="315" t="s">
        <v>273</v>
      </c>
      <c r="D61" s="314" t="s">
        <v>272</v>
      </c>
      <c r="E61" s="313">
        <v>51</v>
      </c>
      <c r="F61" s="312"/>
      <c r="G61" s="311">
        <f>ROUND(E61*F61,2)</f>
        <v>0</v>
      </c>
      <c r="H61" s="312"/>
      <c r="I61" s="311">
        <f>ROUND(E61*H61,2)</f>
        <v>0</v>
      </c>
      <c r="J61" s="312"/>
      <c r="K61" s="311">
        <f>ROUND(E61*J61,2)</f>
        <v>0</v>
      </c>
      <c r="L61" s="311">
        <v>21</v>
      </c>
      <c r="M61" s="311">
        <f>G61*(1+L61/100)</f>
        <v>0</v>
      </c>
      <c r="N61" s="311">
        <v>5.6620000000000004E-2</v>
      </c>
      <c r="O61" s="311">
        <f>ROUND(E61*N61,2)</f>
        <v>2.89</v>
      </c>
      <c r="P61" s="311">
        <v>0</v>
      </c>
      <c r="Q61" s="311">
        <f>ROUND(E61*P61,2)</f>
        <v>0</v>
      </c>
      <c r="R61" s="311" t="s">
        <v>216</v>
      </c>
      <c r="S61" s="311" t="s">
        <v>194</v>
      </c>
      <c r="T61" s="318" t="s">
        <v>194</v>
      </c>
      <c r="U61" s="284">
        <v>0.1202</v>
      </c>
      <c r="V61" s="284">
        <f>ROUND(E61*U61,2)</f>
        <v>6.13</v>
      </c>
      <c r="W61" s="284"/>
      <c r="X61" s="162"/>
      <c r="Y61" s="162"/>
      <c r="Z61" s="162"/>
      <c r="AA61" s="162"/>
      <c r="AB61" s="162"/>
      <c r="AC61" s="162"/>
      <c r="AD61" s="162"/>
      <c r="AE61" s="162"/>
      <c r="AF61" s="162"/>
      <c r="AG61" s="162" t="s">
        <v>232</v>
      </c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292">
        <v>20</v>
      </c>
      <c r="B62" s="291" t="s">
        <v>271</v>
      </c>
      <c r="C62" s="290" t="s">
        <v>270</v>
      </c>
      <c r="D62" s="289" t="s">
        <v>120</v>
      </c>
      <c r="E62" s="288">
        <v>3</v>
      </c>
      <c r="F62" s="287"/>
      <c r="G62" s="286">
        <f>ROUND(E62*F62,2)</f>
        <v>0</v>
      </c>
      <c r="H62" s="287"/>
      <c r="I62" s="286">
        <f>ROUND(E62*H62,2)</f>
        <v>0</v>
      </c>
      <c r="J62" s="287"/>
      <c r="K62" s="286">
        <f>ROUND(E62*J62,2)</f>
        <v>0</v>
      </c>
      <c r="L62" s="286">
        <v>21</v>
      </c>
      <c r="M62" s="286">
        <f>G62*(1+L62/100)</f>
        <v>0</v>
      </c>
      <c r="N62" s="286">
        <v>2.0900000000000003E-3</v>
      </c>
      <c r="O62" s="286">
        <f>ROUND(E62*N62,2)</f>
        <v>0.01</v>
      </c>
      <c r="P62" s="286">
        <v>0</v>
      </c>
      <c r="Q62" s="286">
        <f>ROUND(E62*P62,2)</f>
        <v>0</v>
      </c>
      <c r="R62" s="286" t="s">
        <v>233</v>
      </c>
      <c r="S62" s="286" t="s">
        <v>194</v>
      </c>
      <c r="T62" s="285" t="s">
        <v>194</v>
      </c>
      <c r="U62" s="284">
        <v>1.7440000000000002</v>
      </c>
      <c r="V62" s="284">
        <f>ROUND(E62*U62,2)</f>
        <v>5.23</v>
      </c>
      <c r="W62" s="284"/>
      <c r="X62" s="162"/>
      <c r="Y62" s="162"/>
      <c r="Z62" s="162"/>
      <c r="AA62" s="162"/>
      <c r="AB62" s="162"/>
      <c r="AC62" s="162"/>
      <c r="AD62" s="162"/>
      <c r="AE62" s="162"/>
      <c r="AF62" s="162"/>
      <c r="AG62" s="162" t="s">
        <v>232</v>
      </c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297"/>
      <c r="B63" s="296"/>
      <c r="C63" s="327" t="s">
        <v>269</v>
      </c>
      <c r="D63" s="326"/>
      <c r="E63" s="325">
        <v>3</v>
      </c>
      <c r="F63" s="284"/>
      <c r="G63" s="284"/>
      <c r="H63" s="284"/>
      <c r="I63" s="284"/>
      <c r="J63" s="284"/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4"/>
      <c r="W63" s="284"/>
      <c r="X63" s="162"/>
      <c r="Y63" s="162"/>
      <c r="Z63" s="162"/>
      <c r="AA63" s="162"/>
      <c r="AB63" s="162"/>
      <c r="AC63" s="162"/>
      <c r="AD63" s="162"/>
      <c r="AE63" s="162"/>
      <c r="AF63" s="162"/>
      <c r="AG63" s="162" t="s">
        <v>99</v>
      </c>
      <c r="AH63" s="162">
        <v>0</v>
      </c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292">
        <v>21</v>
      </c>
      <c r="B64" s="291" t="s">
        <v>268</v>
      </c>
      <c r="C64" s="290" t="s">
        <v>267</v>
      </c>
      <c r="D64" s="289" t="s">
        <v>153</v>
      </c>
      <c r="E64" s="288">
        <v>50</v>
      </c>
      <c r="F64" s="287"/>
      <c r="G64" s="286">
        <f>ROUND(E64*F64,2)</f>
        <v>0</v>
      </c>
      <c r="H64" s="287"/>
      <c r="I64" s="286">
        <f>ROUND(E64*H64,2)</f>
        <v>0</v>
      </c>
      <c r="J64" s="287"/>
      <c r="K64" s="286">
        <f>ROUND(E64*J64,2)</f>
        <v>0</v>
      </c>
      <c r="L64" s="286">
        <v>21</v>
      </c>
      <c r="M64" s="286">
        <f>G64*(1+L64/100)</f>
        <v>0</v>
      </c>
      <c r="N64" s="286">
        <v>0</v>
      </c>
      <c r="O64" s="286">
        <f>ROUND(E64*N64,2)</f>
        <v>0</v>
      </c>
      <c r="P64" s="286">
        <v>3.065E-2</v>
      </c>
      <c r="Q64" s="286">
        <f>ROUND(E64*P64,2)</f>
        <v>1.53</v>
      </c>
      <c r="R64" s="286" t="s">
        <v>233</v>
      </c>
      <c r="S64" s="286" t="s">
        <v>194</v>
      </c>
      <c r="T64" s="285" t="s">
        <v>194</v>
      </c>
      <c r="U64" s="284">
        <v>0.57600000000000007</v>
      </c>
      <c r="V64" s="284">
        <f>ROUND(E64*U64,2)</f>
        <v>28.8</v>
      </c>
      <c r="W64" s="284"/>
      <c r="X64" s="162"/>
      <c r="Y64" s="162"/>
      <c r="Z64" s="162"/>
      <c r="AA64" s="162"/>
      <c r="AB64" s="162"/>
      <c r="AC64" s="162"/>
      <c r="AD64" s="162"/>
      <c r="AE64" s="162"/>
      <c r="AF64" s="162"/>
      <c r="AG64" s="162" t="s">
        <v>232</v>
      </c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297"/>
      <c r="B65" s="296"/>
      <c r="C65" s="309" t="s">
        <v>266</v>
      </c>
      <c r="D65" s="308"/>
      <c r="E65" s="308"/>
      <c r="F65" s="308"/>
      <c r="G65" s="308"/>
      <c r="H65" s="284"/>
      <c r="I65" s="284"/>
      <c r="J65" s="284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162"/>
      <c r="Y65" s="162"/>
      <c r="Z65" s="162"/>
      <c r="AA65" s="162"/>
      <c r="AB65" s="162"/>
      <c r="AC65" s="162"/>
      <c r="AD65" s="162"/>
      <c r="AE65" s="162"/>
      <c r="AF65" s="162"/>
      <c r="AG65" s="162" t="s">
        <v>213</v>
      </c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outlineLevel="1" x14ac:dyDescent="0.2">
      <c r="A66" s="317">
        <v>22</v>
      </c>
      <c r="B66" s="316" t="s">
        <v>265</v>
      </c>
      <c r="C66" s="315" t="s">
        <v>264</v>
      </c>
      <c r="D66" s="314" t="s">
        <v>120</v>
      </c>
      <c r="E66" s="313">
        <v>2</v>
      </c>
      <c r="F66" s="312"/>
      <c r="G66" s="311">
        <f>ROUND(E66*F66,2)</f>
        <v>0</v>
      </c>
      <c r="H66" s="312"/>
      <c r="I66" s="311">
        <f>ROUND(E66*H66,2)</f>
        <v>0</v>
      </c>
      <c r="J66" s="312"/>
      <c r="K66" s="311">
        <f>ROUND(E66*J66,2)</f>
        <v>0</v>
      </c>
      <c r="L66" s="311">
        <v>21</v>
      </c>
      <c r="M66" s="311">
        <f>G66*(1+L66/100)</f>
        <v>0</v>
      </c>
      <c r="N66" s="311">
        <v>0</v>
      </c>
      <c r="O66" s="311">
        <f>ROUND(E66*N66,2)</f>
        <v>0</v>
      </c>
      <c r="P66" s="311">
        <v>8.2000000000000003E-2</v>
      </c>
      <c r="Q66" s="311">
        <f>ROUND(E66*P66,2)</f>
        <v>0.16</v>
      </c>
      <c r="R66" s="311" t="s">
        <v>233</v>
      </c>
      <c r="S66" s="311" t="s">
        <v>194</v>
      </c>
      <c r="T66" s="318" t="s">
        <v>194</v>
      </c>
      <c r="U66" s="284">
        <v>0.63</v>
      </c>
      <c r="V66" s="284">
        <f>ROUND(E66*U66,2)</f>
        <v>1.26</v>
      </c>
      <c r="W66" s="284"/>
      <c r="X66" s="162"/>
      <c r="Y66" s="162"/>
      <c r="Z66" s="162"/>
      <c r="AA66" s="162"/>
      <c r="AB66" s="162"/>
      <c r="AC66" s="162"/>
      <c r="AD66" s="162"/>
      <c r="AE66" s="162"/>
      <c r="AF66" s="162"/>
      <c r="AG66" s="162" t="s">
        <v>232</v>
      </c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outlineLevel="1" x14ac:dyDescent="0.2">
      <c r="A67" s="292">
        <v>23</v>
      </c>
      <c r="B67" s="291" t="s">
        <v>263</v>
      </c>
      <c r="C67" s="290" t="s">
        <v>262</v>
      </c>
      <c r="D67" s="289" t="s">
        <v>113</v>
      </c>
      <c r="E67" s="288">
        <v>1.6965000000000001</v>
      </c>
      <c r="F67" s="287"/>
      <c r="G67" s="286">
        <f>ROUND(E67*F67,2)</f>
        <v>0</v>
      </c>
      <c r="H67" s="287"/>
      <c r="I67" s="286">
        <f>ROUND(E67*H67,2)</f>
        <v>0</v>
      </c>
      <c r="J67" s="287"/>
      <c r="K67" s="286">
        <f>ROUND(E67*J67,2)</f>
        <v>0</v>
      </c>
      <c r="L67" s="286">
        <v>21</v>
      </c>
      <c r="M67" s="286">
        <f>G67*(1+L67/100)</f>
        <v>0</v>
      </c>
      <c r="N67" s="286">
        <v>0</v>
      </c>
      <c r="O67" s="286">
        <f>ROUND(E67*N67,2)</f>
        <v>0</v>
      </c>
      <c r="P67" s="286">
        <v>0</v>
      </c>
      <c r="Q67" s="286">
        <f>ROUND(E67*P67,2)</f>
        <v>0</v>
      </c>
      <c r="R67" s="286" t="s">
        <v>233</v>
      </c>
      <c r="S67" s="286" t="s">
        <v>194</v>
      </c>
      <c r="T67" s="285" t="s">
        <v>194</v>
      </c>
      <c r="U67" s="284">
        <v>3.379</v>
      </c>
      <c r="V67" s="284">
        <f>ROUND(E67*U67,2)</f>
        <v>5.73</v>
      </c>
      <c r="W67" s="284"/>
      <c r="X67" s="162"/>
      <c r="Y67" s="162"/>
      <c r="Z67" s="162"/>
      <c r="AA67" s="162"/>
      <c r="AB67" s="162"/>
      <c r="AC67" s="162"/>
      <c r="AD67" s="162"/>
      <c r="AE67" s="162"/>
      <c r="AF67" s="162"/>
      <c r="AG67" s="162" t="s">
        <v>232</v>
      </c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297"/>
      <c r="B68" s="296"/>
      <c r="C68" s="309" t="s">
        <v>261</v>
      </c>
      <c r="D68" s="308"/>
      <c r="E68" s="308"/>
      <c r="F68" s="308"/>
      <c r="G68" s="308"/>
      <c r="H68" s="284"/>
      <c r="I68" s="284"/>
      <c r="J68" s="284"/>
      <c r="K68" s="284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162"/>
      <c r="Y68" s="162"/>
      <c r="Z68" s="162"/>
      <c r="AA68" s="162"/>
      <c r="AB68" s="162"/>
      <c r="AC68" s="162"/>
      <c r="AD68" s="162"/>
      <c r="AE68" s="162"/>
      <c r="AF68" s="162"/>
      <c r="AG68" s="162" t="s">
        <v>213</v>
      </c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 x14ac:dyDescent="0.2">
      <c r="A69" s="317">
        <v>24</v>
      </c>
      <c r="B69" s="316" t="s">
        <v>260</v>
      </c>
      <c r="C69" s="315" t="s">
        <v>259</v>
      </c>
      <c r="D69" s="314" t="s">
        <v>113</v>
      </c>
      <c r="E69" s="313">
        <v>1.6965000000000001</v>
      </c>
      <c r="F69" s="312"/>
      <c r="G69" s="311">
        <f>ROUND(E69*F69,2)</f>
        <v>0</v>
      </c>
      <c r="H69" s="312"/>
      <c r="I69" s="311">
        <f>ROUND(E69*H69,2)</f>
        <v>0</v>
      </c>
      <c r="J69" s="312"/>
      <c r="K69" s="311">
        <f>ROUND(E69*J69,2)</f>
        <v>0</v>
      </c>
      <c r="L69" s="311">
        <v>21</v>
      </c>
      <c r="M69" s="311">
        <f>G69*(1+L69/100)</f>
        <v>0</v>
      </c>
      <c r="N69" s="311">
        <v>0</v>
      </c>
      <c r="O69" s="311">
        <f>ROUND(E69*N69,2)</f>
        <v>0</v>
      </c>
      <c r="P69" s="311">
        <v>0</v>
      </c>
      <c r="Q69" s="311">
        <f>ROUND(E69*P69,2)</f>
        <v>0</v>
      </c>
      <c r="R69" s="311" t="s">
        <v>258</v>
      </c>
      <c r="S69" s="311" t="s">
        <v>194</v>
      </c>
      <c r="T69" s="318" t="s">
        <v>194</v>
      </c>
      <c r="U69" s="284">
        <v>0</v>
      </c>
      <c r="V69" s="284">
        <f>ROUND(E69*U69,2)</f>
        <v>0</v>
      </c>
      <c r="W69" s="284"/>
      <c r="X69" s="162"/>
      <c r="Y69" s="162"/>
      <c r="Z69" s="162"/>
      <c r="AA69" s="162"/>
      <c r="AB69" s="162"/>
      <c r="AC69" s="162"/>
      <c r="AD69" s="162"/>
      <c r="AE69" s="162"/>
      <c r="AF69" s="162"/>
      <c r="AG69" s="162" t="s">
        <v>232</v>
      </c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x14ac:dyDescent="0.2">
      <c r="A70" s="328" t="s">
        <v>92</v>
      </c>
      <c r="B70" s="304" t="s">
        <v>257</v>
      </c>
      <c r="C70" s="303" t="s">
        <v>256</v>
      </c>
      <c r="D70" s="302"/>
      <c r="E70" s="301"/>
      <c r="F70" s="300"/>
      <c r="G70" s="300">
        <f>SUMIF(AG71:AG76,"&lt;&gt;NOR",G71:G76)</f>
        <v>0</v>
      </c>
      <c r="H70" s="300"/>
      <c r="I70" s="300">
        <f>SUM(I71:I76)</f>
        <v>0</v>
      </c>
      <c r="J70" s="300"/>
      <c r="K70" s="300">
        <f>SUM(K71:K76)</f>
        <v>0</v>
      </c>
      <c r="L70" s="300"/>
      <c r="M70" s="300">
        <f>SUM(M71:M76)</f>
        <v>0</v>
      </c>
      <c r="N70" s="300"/>
      <c r="O70" s="300">
        <f>SUM(O71:O76)</f>
        <v>0.42</v>
      </c>
      <c r="P70" s="300"/>
      <c r="Q70" s="300">
        <f>SUM(Q71:Q76)</f>
        <v>0</v>
      </c>
      <c r="R70" s="300"/>
      <c r="S70" s="300"/>
      <c r="T70" s="299"/>
      <c r="U70" s="298"/>
      <c r="V70" s="298">
        <f>SUM(V71:V76)</f>
        <v>63.93</v>
      </c>
      <c r="W70" s="298"/>
      <c r="AG70" t="s">
        <v>93</v>
      </c>
    </row>
    <row r="71" spans="1:60" ht="22.5" outlineLevel="1" x14ac:dyDescent="0.2">
      <c r="A71" s="292">
        <v>25</v>
      </c>
      <c r="B71" s="291" t="s">
        <v>255</v>
      </c>
      <c r="C71" s="290" t="s">
        <v>254</v>
      </c>
      <c r="D71" s="289" t="s">
        <v>153</v>
      </c>
      <c r="E71" s="288">
        <v>2.5</v>
      </c>
      <c r="F71" s="287"/>
      <c r="G71" s="286">
        <f>ROUND(E71*F71,2)</f>
        <v>0</v>
      </c>
      <c r="H71" s="287"/>
      <c r="I71" s="286">
        <f>ROUND(E71*H71,2)</f>
        <v>0</v>
      </c>
      <c r="J71" s="287"/>
      <c r="K71" s="286">
        <f>ROUND(E71*J71,2)</f>
        <v>0</v>
      </c>
      <c r="L71" s="286">
        <v>21</v>
      </c>
      <c r="M71" s="286">
        <f>G71*(1+L71/100)</f>
        <v>0</v>
      </c>
      <c r="N71" s="286">
        <v>2.5200000000000001E-3</v>
      </c>
      <c r="O71" s="286">
        <f>ROUND(E71*N71,2)</f>
        <v>0.01</v>
      </c>
      <c r="P71" s="286">
        <v>0</v>
      </c>
      <c r="Q71" s="286">
        <f>ROUND(E71*P71,2)</f>
        <v>0</v>
      </c>
      <c r="R71" s="286" t="s">
        <v>233</v>
      </c>
      <c r="S71" s="286" t="s">
        <v>194</v>
      </c>
      <c r="T71" s="285" t="s">
        <v>194</v>
      </c>
      <c r="U71" s="284">
        <v>0.8</v>
      </c>
      <c r="V71" s="284">
        <f>ROUND(E71*U71,2)</f>
        <v>2</v>
      </c>
      <c r="W71" s="284"/>
      <c r="X71" s="162"/>
      <c r="Y71" s="162"/>
      <c r="Z71" s="162"/>
      <c r="AA71" s="162"/>
      <c r="AB71" s="162"/>
      <c r="AC71" s="162"/>
      <c r="AD71" s="162"/>
      <c r="AE71" s="162"/>
      <c r="AF71" s="162"/>
      <c r="AG71" s="162" t="s">
        <v>232</v>
      </c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297"/>
      <c r="B72" s="296"/>
      <c r="C72" s="295" t="s">
        <v>249</v>
      </c>
      <c r="D72" s="294"/>
      <c r="E72" s="294"/>
      <c r="F72" s="294"/>
      <c r="G72" s="294"/>
      <c r="H72" s="284"/>
      <c r="I72" s="284"/>
      <c r="J72" s="284"/>
      <c r="K72" s="284"/>
      <c r="L72" s="284"/>
      <c r="M72" s="284"/>
      <c r="N72" s="284"/>
      <c r="O72" s="284"/>
      <c r="P72" s="284"/>
      <c r="Q72" s="284"/>
      <c r="R72" s="284"/>
      <c r="S72" s="284"/>
      <c r="T72" s="284"/>
      <c r="U72" s="284"/>
      <c r="V72" s="284"/>
      <c r="W72" s="284"/>
      <c r="X72" s="162"/>
      <c r="Y72" s="162"/>
      <c r="Z72" s="162"/>
      <c r="AA72" s="162"/>
      <c r="AB72" s="162"/>
      <c r="AC72" s="162"/>
      <c r="AD72" s="162"/>
      <c r="AE72" s="162"/>
      <c r="AF72" s="162"/>
      <c r="AG72" s="162" t="s">
        <v>198</v>
      </c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ht="22.5" outlineLevel="1" x14ac:dyDescent="0.2">
      <c r="A73" s="292">
        <v>26</v>
      </c>
      <c r="B73" s="291" t="s">
        <v>253</v>
      </c>
      <c r="C73" s="290" t="s">
        <v>252</v>
      </c>
      <c r="D73" s="289" t="s">
        <v>153</v>
      </c>
      <c r="E73" s="288">
        <v>33.5</v>
      </c>
      <c r="F73" s="287"/>
      <c r="G73" s="286">
        <f>ROUND(E73*F73,2)</f>
        <v>0</v>
      </c>
      <c r="H73" s="287"/>
      <c r="I73" s="286">
        <f>ROUND(E73*H73,2)</f>
        <v>0</v>
      </c>
      <c r="J73" s="287"/>
      <c r="K73" s="286">
        <f>ROUND(E73*J73,2)</f>
        <v>0</v>
      </c>
      <c r="L73" s="286">
        <v>21</v>
      </c>
      <c r="M73" s="286">
        <f>G73*(1+L73/100)</f>
        <v>0</v>
      </c>
      <c r="N73" s="286">
        <v>3.5700000000000003E-3</v>
      </c>
      <c r="O73" s="286">
        <f>ROUND(E73*N73,2)</f>
        <v>0.12</v>
      </c>
      <c r="P73" s="286">
        <v>0</v>
      </c>
      <c r="Q73" s="286">
        <f>ROUND(E73*P73,2)</f>
        <v>0</v>
      </c>
      <c r="R73" s="286" t="s">
        <v>233</v>
      </c>
      <c r="S73" s="286" t="s">
        <v>194</v>
      </c>
      <c r="T73" s="285" t="s">
        <v>194</v>
      </c>
      <c r="U73" s="284">
        <v>0.55000000000000004</v>
      </c>
      <c r="V73" s="284">
        <f>ROUND(E73*U73,2)</f>
        <v>18.43</v>
      </c>
      <c r="W73" s="284"/>
      <c r="X73" s="162"/>
      <c r="Y73" s="162"/>
      <c r="Z73" s="162"/>
      <c r="AA73" s="162"/>
      <c r="AB73" s="162"/>
      <c r="AC73" s="162"/>
      <c r="AD73" s="162"/>
      <c r="AE73" s="162"/>
      <c r="AF73" s="162"/>
      <c r="AG73" s="162" t="s">
        <v>232</v>
      </c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297"/>
      <c r="B74" s="296"/>
      <c r="C74" s="295" t="s">
        <v>249</v>
      </c>
      <c r="D74" s="294"/>
      <c r="E74" s="294"/>
      <c r="F74" s="294"/>
      <c r="G74" s="294"/>
      <c r="H74" s="284"/>
      <c r="I74" s="284"/>
      <c r="J74" s="284"/>
      <c r="K74" s="284"/>
      <c r="L74" s="284"/>
      <c r="M74" s="284"/>
      <c r="N74" s="284"/>
      <c r="O74" s="284"/>
      <c r="P74" s="284"/>
      <c r="Q74" s="284"/>
      <c r="R74" s="284"/>
      <c r="S74" s="284"/>
      <c r="T74" s="284"/>
      <c r="U74" s="284"/>
      <c r="V74" s="284"/>
      <c r="W74" s="284"/>
      <c r="X74" s="162"/>
      <c r="Y74" s="162"/>
      <c r="Z74" s="162"/>
      <c r="AA74" s="162"/>
      <c r="AB74" s="162"/>
      <c r="AC74" s="162"/>
      <c r="AD74" s="162"/>
      <c r="AE74" s="162"/>
      <c r="AF74" s="162"/>
      <c r="AG74" s="162" t="s">
        <v>198</v>
      </c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ht="22.5" outlineLevel="1" x14ac:dyDescent="0.2">
      <c r="A75" s="292">
        <v>27</v>
      </c>
      <c r="B75" s="291" t="s">
        <v>251</v>
      </c>
      <c r="C75" s="290" t="s">
        <v>250</v>
      </c>
      <c r="D75" s="289" t="s">
        <v>153</v>
      </c>
      <c r="E75" s="288">
        <v>72.5</v>
      </c>
      <c r="F75" s="287"/>
      <c r="G75" s="286">
        <f>ROUND(E75*F75,2)</f>
        <v>0</v>
      </c>
      <c r="H75" s="287"/>
      <c r="I75" s="286">
        <f>ROUND(E75*H75,2)</f>
        <v>0</v>
      </c>
      <c r="J75" s="287"/>
      <c r="K75" s="286">
        <f>ROUND(E75*J75,2)</f>
        <v>0</v>
      </c>
      <c r="L75" s="286">
        <v>21</v>
      </c>
      <c r="M75" s="286">
        <f>G75*(1+L75/100)</f>
        <v>0</v>
      </c>
      <c r="N75" s="286">
        <v>4.0300000000000006E-3</v>
      </c>
      <c r="O75" s="286">
        <f>ROUND(E75*N75,2)</f>
        <v>0.28999999999999998</v>
      </c>
      <c r="P75" s="286">
        <v>0</v>
      </c>
      <c r="Q75" s="286">
        <f>ROUND(E75*P75,2)</f>
        <v>0</v>
      </c>
      <c r="R75" s="286" t="s">
        <v>233</v>
      </c>
      <c r="S75" s="286" t="s">
        <v>194</v>
      </c>
      <c r="T75" s="285" t="s">
        <v>194</v>
      </c>
      <c r="U75" s="284">
        <v>0.60000000000000009</v>
      </c>
      <c r="V75" s="284">
        <f>ROUND(E75*U75,2)</f>
        <v>43.5</v>
      </c>
      <c r="W75" s="284"/>
      <c r="X75" s="162"/>
      <c r="Y75" s="162"/>
      <c r="Z75" s="162"/>
      <c r="AA75" s="162"/>
      <c r="AB75" s="162"/>
      <c r="AC75" s="162"/>
      <c r="AD75" s="162"/>
      <c r="AE75" s="162"/>
      <c r="AF75" s="162"/>
      <c r="AG75" s="162" t="s">
        <v>232</v>
      </c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297"/>
      <c r="B76" s="296"/>
      <c r="C76" s="295" t="s">
        <v>249</v>
      </c>
      <c r="D76" s="294"/>
      <c r="E76" s="294"/>
      <c r="F76" s="294"/>
      <c r="G76" s="294"/>
      <c r="H76" s="284"/>
      <c r="I76" s="284"/>
      <c r="J76" s="284"/>
      <c r="K76" s="284"/>
      <c r="L76" s="284"/>
      <c r="M76" s="284"/>
      <c r="N76" s="284"/>
      <c r="O76" s="284"/>
      <c r="P76" s="284"/>
      <c r="Q76" s="284"/>
      <c r="R76" s="284"/>
      <c r="S76" s="284"/>
      <c r="T76" s="284"/>
      <c r="U76" s="284"/>
      <c r="V76" s="284"/>
      <c r="W76" s="284"/>
      <c r="X76" s="162"/>
      <c r="Y76" s="162"/>
      <c r="Z76" s="162"/>
      <c r="AA76" s="162"/>
      <c r="AB76" s="162"/>
      <c r="AC76" s="162"/>
      <c r="AD76" s="162"/>
      <c r="AE76" s="162"/>
      <c r="AF76" s="162"/>
      <c r="AG76" s="162" t="s">
        <v>198</v>
      </c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">
      <c r="A77" s="328" t="s">
        <v>92</v>
      </c>
      <c r="B77" s="304" t="s">
        <v>248</v>
      </c>
      <c r="C77" s="303" t="s">
        <v>247</v>
      </c>
      <c r="D77" s="302"/>
      <c r="E77" s="301"/>
      <c r="F77" s="300"/>
      <c r="G77" s="300">
        <f>SUMIF(AG78:AG92,"&lt;&gt;NOR",G78:G92)</f>
        <v>0</v>
      </c>
      <c r="H77" s="300"/>
      <c r="I77" s="300">
        <f>SUM(I78:I92)</f>
        <v>0</v>
      </c>
      <c r="J77" s="300"/>
      <c r="K77" s="300">
        <f>SUM(K78:K92)</f>
        <v>0</v>
      </c>
      <c r="L77" s="300"/>
      <c r="M77" s="300">
        <f>SUM(M78:M92)</f>
        <v>0</v>
      </c>
      <c r="N77" s="300"/>
      <c r="O77" s="300">
        <f>SUM(O78:O92)</f>
        <v>3.4299999999999997</v>
      </c>
      <c r="P77" s="300"/>
      <c r="Q77" s="300">
        <f>SUM(Q78:Q92)</f>
        <v>0</v>
      </c>
      <c r="R77" s="300"/>
      <c r="S77" s="300"/>
      <c r="T77" s="299"/>
      <c r="U77" s="298"/>
      <c r="V77" s="298">
        <f>SUM(V78:V92)</f>
        <v>26.759999999999998</v>
      </c>
      <c r="W77" s="298"/>
      <c r="AG77" t="s">
        <v>93</v>
      </c>
    </row>
    <row r="78" spans="1:60" ht="22.5" outlineLevel="1" x14ac:dyDescent="0.2">
      <c r="A78" s="292">
        <v>28</v>
      </c>
      <c r="B78" s="291" t="s">
        <v>246</v>
      </c>
      <c r="C78" s="290" t="s">
        <v>245</v>
      </c>
      <c r="D78" s="289" t="s">
        <v>153</v>
      </c>
      <c r="E78" s="288">
        <v>2.5</v>
      </c>
      <c r="F78" s="287"/>
      <c r="G78" s="286">
        <f>ROUND(E78*F78,2)</f>
        <v>0</v>
      </c>
      <c r="H78" s="287"/>
      <c r="I78" s="286">
        <f>ROUND(E78*H78,2)</f>
        <v>0</v>
      </c>
      <c r="J78" s="287"/>
      <c r="K78" s="286">
        <f>ROUND(E78*J78,2)</f>
        <v>0</v>
      </c>
      <c r="L78" s="286">
        <v>21</v>
      </c>
      <c r="M78" s="286">
        <f>G78*(1+L78/100)</f>
        <v>0</v>
      </c>
      <c r="N78" s="286">
        <v>0</v>
      </c>
      <c r="O78" s="286">
        <f>ROUND(E78*N78,2)</f>
        <v>0</v>
      </c>
      <c r="P78" s="286">
        <v>0</v>
      </c>
      <c r="Q78" s="286">
        <f>ROUND(E78*P78,2)</f>
        <v>0</v>
      </c>
      <c r="R78" s="286" t="s">
        <v>216</v>
      </c>
      <c r="S78" s="286" t="s">
        <v>194</v>
      </c>
      <c r="T78" s="285" t="s">
        <v>194</v>
      </c>
      <c r="U78" s="284">
        <v>4.8000000000000001E-2</v>
      </c>
      <c r="V78" s="284">
        <f>ROUND(E78*U78,2)</f>
        <v>0.12</v>
      </c>
      <c r="W78" s="284"/>
      <c r="X78" s="162"/>
      <c r="Y78" s="162"/>
      <c r="Z78" s="162"/>
      <c r="AA78" s="162"/>
      <c r="AB78" s="162"/>
      <c r="AC78" s="162"/>
      <c r="AD78" s="162"/>
      <c r="AE78" s="162"/>
      <c r="AF78" s="162"/>
      <c r="AG78" s="162" t="s">
        <v>232</v>
      </c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297"/>
      <c r="B79" s="296"/>
      <c r="C79" s="309" t="s">
        <v>238</v>
      </c>
      <c r="D79" s="308"/>
      <c r="E79" s="308"/>
      <c r="F79" s="308"/>
      <c r="G79" s="308"/>
      <c r="H79" s="284"/>
      <c r="I79" s="284"/>
      <c r="J79" s="284"/>
      <c r="K79" s="284"/>
      <c r="L79" s="284"/>
      <c r="M79" s="284"/>
      <c r="N79" s="284"/>
      <c r="O79" s="284"/>
      <c r="P79" s="284"/>
      <c r="Q79" s="284"/>
      <c r="R79" s="284"/>
      <c r="S79" s="284"/>
      <c r="T79" s="284"/>
      <c r="U79" s="284"/>
      <c r="V79" s="284"/>
      <c r="W79" s="284"/>
      <c r="X79" s="162"/>
      <c r="Y79" s="162"/>
      <c r="Z79" s="162"/>
      <c r="AA79" s="162"/>
      <c r="AB79" s="162"/>
      <c r="AC79" s="162"/>
      <c r="AD79" s="162"/>
      <c r="AE79" s="162"/>
      <c r="AF79" s="162"/>
      <c r="AG79" s="162" t="s">
        <v>213</v>
      </c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ht="22.5" outlineLevel="1" x14ac:dyDescent="0.2">
      <c r="A80" s="292">
        <v>29</v>
      </c>
      <c r="B80" s="291" t="s">
        <v>244</v>
      </c>
      <c r="C80" s="290" t="s">
        <v>243</v>
      </c>
      <c r="D80" s="289" t="s">
        <v>153</v>
      </c>
      <c r="E80" s="288">
        <v>106</v>
      </c>
      <c r="F80" s="287"/>
      <c r="G80" s="286">
        <f>ROUND(E80*F80,2)</f>
        <v>0</v>
      </c>
      <c r="H80" s="287"/>
      <c r="I80" s="286">
        <f>ROUND(E80*H80,2)</f>
        <v>0</v>
      </c>
      <c r="J80" s="287"/>
      <c r="K80" s="286">
        <f>ROUND(E80*J80,2)</f>
        <v>0</v>
      </c>
      <c r="L80" s="286">
        <v>21</v>
      </c>
      <c r="M80" s="286">
        <f>G80*(1+L80/100)</f>
        <v>0</v>
      </c>
      <c r="N80" s="286">
        <v>0</v>
      </c>
      <c r="O80" s="286">
        <f>ROUND(E80*N80,2)</f>
        <v>0</v>
      </c>
      <c r="P80" s="286">
        <v>0</v>
      </c>
      <c r="Q80" s="286">
        <f>ROUND(E80*P80,2)</f>
        <v>0</v>
      </c>
      <c r="R80" s="286" t="s">
        <v>216</v>
      </c>
      <c r="S80" s="286" t="s">
        <v>194</v>
      </c>
      <c r="T80" s="285" t="s">
        <v>194</v>
      </c>
      <c r="U80" s="284">
        <v>5.9000000000000004E-2</v>
      </c>
      <c r="V80" s="284">
        <f>ROUND(E80*U80,2)</f>
        <v>6.25</v>
      </c>
      <c r="W80" s="284"/>
      <c r="X80" s="162"/>
      <c r="Y80" s="162"/>
      <c r="Z80" s="162"/>
      <c r="AA80" s="162"/>
      <c r="AB80" s="162"/>
      <c r="AC80" s="162"/>
      <c r="AD80" s="162"/>
      <c r="AE80" s="162"/>
      <c r="AF80" s="162"/>
      <c r="AG80" s="162" t="s">
        <v>232</v>
      </c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297"/>
      <c r="B81" s="296"/>
      <c r="C81" s="309" t="s">
        <v>238</v>
      </c>
      <c r="D81" s="308"/>
      <c r="E81" s="308"/>
      <c r="F81" s="308"/>
      <c r="G81" s="308"/>
      <c r="H81" s="284"/>
      <c r="I81" s="284"/>
      <c r="J81" s="284"/>
      <c r="K81" s="284"/>
      <c r="L81" s="284"/>
      <c r="M81" s="284"/>
      <c r="N81" s="284"/>
      <c r="O81" s="284"/>
      <c r="P81" s="284"/>
      <c r="Q81" s="284"/>
      <c r="R81" s="284"/>
      <c r="S81" s="284"/>
      <c r="T81" s="284"/>
      <c r="U81" s="284"/>
      <c r="V81" s="284"/>
      <c r="W81" s="284"/>
      <c r="X81" s="162"/>
      <c r="Y81" s="162"/>
      <c r="Z81" s="162"/>
      <c r="AA81" s="162"/>
      <c r="AB81" s="162"/>
      <c r="AC81" s="162"/>
      <c r="AD81" s="162"/>
      <c r="AE81" s="162"/>
      <c r="AF81" s="162"/>
      <c r="AG81" s="162" t="s">
        <v>213</v>
      </c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297"/>
      <c r="B82" s="296"/>
      <c r="C82" s="327" t="s">
        <v>242</v>
      </c>
      <c r="D82" s="326"/>
      <c r="E82" s="325">
        <v>106</v>
      </c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4"/>
      <c r="V82" s="284"/>
      <c r="W82" s="284"/>
      <c r="X82" s="162"/>
      <c r="Y82" s="162"/>
      <c r="Z82" s="162"/>
      <c r="AA82" s="162"/>
      <c r="AB82" s="162"/>
      <c r="AC82" s="162"/>
      <c r="AD82" s="162"/>
      <c r="AE82" s="162"/>
      <c r="AF82" s="162"/>
      <c r="AG82" s="162" t="s">
        <v>99</v>
      </c>
      <c r="AH82" s="162">
        <v>0</v>
      </c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ht="33.75" outlineLevel="1" x14ac:dyDescent="0.2">
      <c r="A83" s="292">
        <v>30</v>
      </c>
      <c r="B83" s="291" t="s">
        <v>241</v>
      </c>
      <c r="C83" s="290" t="s">
        <v>240</v>
      </c>
      <c r="D83" s="289" t="s">
        <v>239</v>
      </c>
      <c r="E83" s="288">
        <v>1</v>
      </c>
      <c r="F83" s="287"/>
      <c r="G83" s="286">
        <f>ROUND(E83*F83,2)</f>
        <v>0</v>
      </c>
      <c r="H83" s="287"/>
      <c r="I83" s="286">
        <f>ROUND(E83*H83,2)</f>
        <v>0</v>
      </c>
      <c r="J83" s="287"/>
      <c r="K83" s="286">
        <f>ROUND(E83*J83,2)</f>
        <v>0</v>
      </c>
      <c r="L83" s="286">
        <v>21</v>
      </c>
      <c r="M83" s="286">
        <f>G83*(1+L83/100)</f>
        <v>0</v>
      </c>
      <c r="N83" s="286">
        <v>2.0000000000000002E-5</v>
      </c>
      <c r="O83" s="286">
        <f>ROUND(E83*N83,2)</f>
        <v>0</v>
      </c>
      <c r="P83" s="286">
        <v>0</v>
      </c>
      <c r="Q83" s="286">
        <f>ROUND(E83*P83,2)</f>
        <v>0</v>
      </c>
      <c r="R83" s="286" t="s">
        <v>216</v>
      </c>
      <c r="S83" s="286" t="s">
        <v>194</v>
      </c>
      <c r="T83" s="285" t="s">
        <v>194</v>
      </c>
      <c r="U83" s="284">
        <v>0.31000000000000005</v>
      </c>
      <c r="V83" s="284">
        <f>ROUND(E83*U83,2)</f>
        <v>0.31</v>
      </c>
      <c r="W83" s="284"/>
      <c r="X83" s="162"/>
      <c r="Y83" s="162"/>
      <c r="Z83" s="162"/>
      <c r="AA83" s="162"/>
      <c r="AB83" s="162"/>
      <c r="AC83" s="162"/>
      <c r="AD83" s="162"/>
      <c r="AE83" s="162"/>
      <c r="AF83" s="162"/>
      <c r="AG83" s="162" t="s">
        <v>232</v>
      </c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297"/>
      <c r="B84" s="296"/>
      <c r="C84" s="309" t="s">
        <v>238</v>
      </c>
      <c r="D84" s="308"/>
      <c r="E84" s="308"/>
      <c r="F84" s="308"/>
      <c r="G84" s="308"/>
      <c r="H84" s="284"/>
      <c r="I84" s="284"/>
      <c r="J84" s="284"/>
      <c r="K84" s="284"/>
      <c r="L84" s="284"/>
      <c r="M84" s="284"/>
      <c r="N84" s="284"/>
      <c r="O84" s="284"/>
      <c r="P84" s="284"/>
      <c r="Q84" s="284"/>
      <c r="R84" s="284"/>
      <c r="S84" s="284"/>
      <c r="T84" s="284"/>
      <c r="U84" s="284"/>
      <c r="V84" s="284"/>
      <c r="W84" s="284"/>
      <c r="X84" s="162"/>
      <c r="Y84" s="162"/>
      <c r="Z84" s="162"/>
      <c r="AA84" s="162"/>
      <c r="AB84" s="162"/>
      <c r="AC84" s="162"/>
      <c r="AD84" s="162"/>
      <c r="AE84" s="162"/>
      <c r="AF84" s="162"/>
      <c r="AG84" s="162" t="s">
        <v>213</v>
      </c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317">
        <v>31</v>
      </c>
      <c r="B85" s="324" t="s">
        <v>237</v>
      </c>
      <c r="C85" s="323" t="s">
        <v>236</v>
      </c>
      <c r="D85" s="322" t="s">
        <v>120</v>
      </c>
      <c r="E85" s="321">
        <v>1</v>
      </c>
      <c r="F85" s="320"/>
      <c r="G85" s="319">
        <f>ROUND(E85*F85,2)</f>
        <v>0</v>
      </c>
      <c r="H85" s="320"/>
      <c r="I85" s="319">
        <f>ROUND(E85*H85,2)</f>
        <v>0</v>
      </c>
      <c r="J85" s="320"/>
      <c r="K85" s="319">
        <f>ROUND(E85*J85,2)</f>
        <v>0</v>
      </c>
      <c r="L85" s="319">
        <v>21</v>
      </c>
      <c r="M85" s="319">
        <f>G85*(1+L85/100)</f>
        <v>0</v>
      </c>
      <c r="N85" s="319">
        <v>0</v>
      </c>
      <c r="O85" s="319">
        <f>ROUND(E85*N85,2)</f>
        <v>0</v>
      </c>
      <c r="P85" s="319">
        <v>0</v>
      </c>
      <c r="Q85" s="319">
        <f>ROUND(E85*P85,2)</f>
        <v>0</v>
      </c>
      <c r="R85" s="319" t="s">
        <v>216</v>
      </c>
      <c r="S85" s="319" t="s">
        <v>194</v>
      </c>
      <c r="T85" s="318" t="s">
        <v>194</v>
      </c>
      <c r="U85" s="284">
        <v>0.65</v>
      </c>
      <c r="V85" s="284">
        <f>ROUND(E85*U85,2)</f>
        <v>0.65</v>
      </c>
      <c r="W85" s="284"/>
      <c r="X85" s="162"/>
      <c r="Y85" s="162"/>
      <c r="Z85" s="162"/>
      <c r="AA85" s="162"/>
      <c r="AB85" s="162"/>
      <c r="AC85" s="162"/>
      <c r="AD85" s="162"/>
      <c r="AE85" s="162"/>
      <c r="AF85" s="162"/>
      <c r="AG85" s="162" t="s">
        <v>232</v>
      </c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317">
        <v>32</v>
      </c>
      <c r="B86" s="316" t="s">
        <v>235</v>
      </c>
      <c r="C86" s="315" t="s">
        <v>234</v>
      </c>
      <c r="D86" s="314" t="s">
        <v>120</v>
      </c>
      <c r="E86" s="313">
        <v>2</v>
      </c>
      <c r="F86" s="312"/>
      <c r="G86" s="311">
        <f>ROUND(E86*F86,2)</f>
        <v>0</v>
      </c>
      <c r="H86" s="312"/>
      <c r="I86" s="311">
        <f>ROUND(E86*H86,2)</f>
        <v>0</v>
      </c>
      <c r="J86" s="312"/>
      <c r="K86" s="311">
        <f>ROUND(E86*J86,2)</f>
        <v>0</v>
      </c>
      <c r="L86" s="311">
        <v>21</v>
      </c>
      <c r="M86" s="311">
        <f>G86*(1+L86/100)</f>
        <v>0</v>
      </c>
      <c r="N86" s="311">
        <v>2.52E-2</v>
      </c>
      <c r="O86" s="311">
        <f>ROUND(E86*N86,2)</f>
        <v>0.05</v>
      </c>
      <c r="P86" s="311">
        <v>0</v>
      </c>
      <c r="Q86" s="311">
        <f>ROUND(E86*P86,2)</f>
        <v>0</v>
      </c>
      <c r="R86" s="311" t="s">
        <v>233</v>
      </c>
      <c r="S86" s="311" t="s">
        <v>194</v>
      </c>
      <c r="T86" s="310" t="s">
        <v>194</v>
      </c>
      <c r="U86" s="284">
        <v>0.66</v>
      </c>
      <c r="V86" s="284">
        <f>ROUND(E86*U86,2)</f>
        <v>1.32</v>
      </c>
      <c r="W86" s="284"/>
      <c r="X86" s="162"/>
      <c r="Y86" s="162"/>
      <c r="Z86" s="162"/>
      <c r="AA86" s="162"/>
      <c r="AB86" s="162"/>
      <c r="AC86" s="162"/>
      <c r="AD86" s="162"/>
      <c r="AE86" s="162"/>
      <c r="AF86" s="162"/>
      <c r="AG86" s="162" t="s">
        <v>232</v>
      </c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2.5" outlineLevel="1" x14ac:dyDescent="0.2">
      <c r="A87" s="292">
        <v>33</v>
      </c>
      <c r="B87" s="291" t="s">
        <v>231</v>
      </c>
      <c r="C87" s="290" t="s">
        <v>230</v>
      </c>
      <c r="D87" s="289" t="s">
        <v>153</v>
      </c>
      <c r="E87" s="288">
        <v>6</v>
      </c>
      <c r="F87" s="287"/>
      <c r="G87" s="286">
        <f>ROUND(E87*F87,2)</f>
        <v>0</v>
      </c>
      <c r="H87" s="287"/>
      <c r="I87" s="286">
        <f>ROUND(E87*H87,2)</f>
        <v>0</v>
      </c>
      <c r="J87" s="287"/>
      <c r="K87" s="286">
        <f>ROUND(E87*J87,2)</f>
        <v>0</v>
      </c>
      <c r="L87" s="286">
        <v>21</v>
      </c>
      <c r="M87" s="286">
        <f>G87*(1+L87/100)</f>
        <v>0</v>
      </c>
      <c r="N87" s="286">
        <v>0.27812000000000003</v>
      </c>
      <c r="O87" s="286">
        <f>ROUND(E87*N87,2)</f>
        <v>1.67</v>
      </c>
      <c r="P87" s="286">
        <v>0</v>
      </c>
      <c r="Q87" s="286">
        <f>ROUND(E87*P87,2)</f>
        <v>0</v>
      </c>
      <c r="R87" s="286" t="s">
        <v>223</v>
      </c>
      <c r="S87" s="286" t="s">
        <v>194</v>
      </c>
      <c r="T87" s="285" t="s">
        <v>194</v>
      </c>
      <c r="U87" s="284">
        <v>0.75006000000000006</v>
      </c>
      <c r="V87" s="284">
        <f>ROUND(E87*U87,2)</f>
        <v>4.5</v>
      </c>
      <c r="W87" s="284"/>
      <c r="X87" s="162"/>
      <c r="Y87" s="162"/>
      <c r="Z87" s="162"/>
      <c r="AA87" s="162"/>
      <c r="AB87" s="162"/>
      <c r="AC87" s="162"/>
      <c r="AD87" s="162"/>
      <c r="AE87" s="162"/>
      <c r="AF87" s="162"/>
      <c r="AG87" s="162" t="s">
        <v>222</v>
      </c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ht="22.5" outlineLevel="1" x14ac:dyDescent="0.2">
      <c r="A88" s="297"/>
      <c r="B88" s="296"/>
      <c r="C88" s="309" t="s">
        <v>229</v>
      </c>
      <c r="D88" s="308"/>
      <c r="E88" s="308"/>
      <c r="F88" s="308"/>
      <c r="G88" s="308"/>
      <c r="H88" s="284"/>
      <c r="I88" s="284"/>
      <c r="J88" s="284"/>
      <c r="K88" s="284"/>
      <c r="L88" s="284"/>
      <c r="M88" s="284"/>
      <c r="N88" s="284"/>
      <c r="O88" s="284"/>
      <c r="P88" s="284"/>
      <c r="Q88" s="284"/>
      <c r="R88" s="284"/>
      <c r="S88" s="284"/>
      <c r="T88" s="284"/>
      <c r="U88" s="284"/>
      <c r="V88" s="284"/>
      <c r="W88" s="284"/>
      <c r="X88" s="162"/>
      <c r="Y88" s="162"/>
      <c r="Z88" s="162"/>
      <c r="AA88" s="162"/>
      <c r="AB88" s="162"/>
      <c r="AC88" s="162"/>
      <c r="AD88" s="162"/>
      <c r="AE88" s="162"/>
      <c r="AF88" s="162"/>
      <c r="AG88" s="162" t="s">
        <v>213</v>
      </c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293" t="str">
        <f>C88</f>
        <v>montáž odvodňovacích žlabů a vpustí k odvodňovacím žlabům z polymerbetonu, včetně betonového lože popř. obetonování, s dodávkou žlabů a vpustí.</v>
      </c>
      <c r="BB88" s="162"/>
      <c r="BC88" s="162"/>
      <c r="BD88" s="162"/>
      <c r="BE88" s="162"/>
      <c r="BF88" s="162"/>
      <c r="BG88" s="162"/>
      <c r="BH88" s="162"/>
    </row>
    <row r="89" spans="1:60" ht="22.5" outlineLevel="1" x14ac:dyDescent="0.2">
      <c r="A89" s="292">
        <v>34</v>
      </c>
      <c r="B89" s="291" t="s">
        <v>228</v>
      </c>
      <c r="C89" s="290" t="s">
        <v>227</v>
      </c>
      <c r="D89" s="289" t="s">
        <v>120</v>
      </c>
      <c r="E89" s="288">
        <v>2</v>
      </c>
      <c r="F89" s="287"/>
      <c r="G89" s="286">
        <f>ROUND(E89*F89,2)</f>
        <v>0</v>
      </c>
      <c r="H89" s="287"/>
      <c r="I89" s="286">
        <f>ROUND(E89*H89,2)</f>
        <v>0</v>
      </c>
      <c r="J89" s="287"/>
      <c r="K89" s="286">
        <f>ROUND(E89*J89,2)</f>
        <v>0</v>
      </c>
      <c r="L89" s="286">
        <v>21</v>
      </c>
      <c r="M89" s="286">
        <f>G89*(1+L89/100)</f>
        <v>0</v>
      </c>
      <c r="N89" s="286">
        <v>0.8119900000000001</v>
      </c>
      <c r="O89" s="286">
        <f>ROUND(E89*N89,2)</f>
        <v>1.62</v>
      </c>
      <c r="P89" s="286">
        <v>0</v>
      </c>
      <c r="Q89" s="286">
        <f>ROUND(E89*P89,2)</f>
        <v>0</v>
      </c>
      <c r="R89" s="286" t="s">
        <v>223</v>
      </c>
      <c r="S89" s="286" t="s">
        <v>194</v>
      </c>
      <c r="T89" s="285" t="s">
        <v>194</v>
      </c>
      <c r="U89" s="284">
        <v>5.8934100000000003</v>
      </c>
      <c r="V89" s="284">
        <f>ROUND(E89*U89,2)</f>
        <v>11.79</v>
      </c>
      <c r="W89" s="284"/>
      <c r="X89" s="162"/>
      <c r="Y89" s="162"/>
      <c r="Z89" s="162"/>
      <c r="AA89" s="162"/>
      <c r="AB89" s="162"/>
      <c r="AC89" s="162"/>
      <c r="AD89" s="162"/>
      <c r="AE89" s="162"/>
      <c r="AF89" s="162"/>
      <c r="AG89" s="162" t="s">
        <v>222</v>
      </c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ht="22.5" outlineLevel="1" x14ac:dyDescent="0.2">
      <c r="A90" s="297"/>
      <c r="B90" s="296"/>
      <c r="C90" s="309" t="s">
        <v>226</v>
      </c>
      <c r="D90" s="308"/>
      <c r="E90" s="308"/>
      <c r="F90" s="308"/>
      <c r="G90" s="308"/>
      <c r="H90" s="284"/>
      <c r="I90" s="284"/>
      <c r="J90" s="284"/>
      <c r="K90" s="284"/>
      <c r="L90" s="284"/>
      <c r="M90" s="284"/>
      <c r="N90" s="284"/>
      <c r="O90" s="284"/>
      <c r="P90" s="284"/>
      <c r="Q90" s="284"/>
      <c r="R90" s="284"/>
      <c r="S90" s="284"/>
      <c r="T90" s="284"/>
      <c r="U90" s="284"/>
      <c r="V90" s="284"/>
      <c r="W90" s="284"/>
      <c r="X90" s="162"/>
      <c r="Y90" s="162"/>
      <c r="Z90" s="162"/>
      <c r="AA90" s="162"/>
      <c r="AB90" s="162"/>
      <c r="AC90" s="162"/>
      <c r="AD90" s="162"/>
      <c r="AE90" s="162"/>
      <c r="AF90" s="162"/>
      <c r="AG90" s="162" t="s">
        <v>213</v>
      </c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293" t="str">
        <f>C90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0" s="162"/>
      <c r="BC90" s="162"/>
      <c r="BD90" s="162"/>
      <c r="BE90" s="162"/>
      <c r="BF90" s="162"/>
      <c r="BG90" s="162"/>
      <c r="BH90" s="162"/>
    </row>
    <row r="91" spans="1:60" ht="22.5" outlineLevel="1" x14ac:dyDescent="0.2">
      <c r="A91" s="292">
        <v>35</v>
      </c>
      <c r="B91" s="291" t="s">
        <v>225</v>
      </c>
      <c r="C91" s="290" t="s">
        <v>224</v>
      </c>
      <c r="D91" s="289" t="s">
        <v>120</v>
      </c>
      <c r="E91" s="288">
        <v>1</v>
      </c>
      <c r="F91" s="287"/>
      <c r="G91" s="286">
        <f>ROUND(E91*F91,2)</f>
        <v>0</v>
      </c>
      <c r="H91" s="287"/>
      <c r="I91" s="286">
        <f>ROUND(E91*H91,2)</f>
        <v>0</v>
      </c>
      <c r="J91" s="287"/>
      <c r="K91" s="286">
        <f>ROUND(E91*J91,2)</f>
        <v>0</v>
      </c>
      <c r="L91" s="286">
        <v>21</v>
      </c>
      <c r="M91" s="286">
        <f>G91*(1+L91/100)</f>
        <v>0</v>
      </c>
      <c r="N91" s="286">
        <v>8.8070000000000009E-2</v>
      </c>
      <c r="O91" s="286">
        <f>ROUND(E91*N91,2)</f>
        <v>0.09</v>
      </c>
      <c r="P91" s="286">
        <v>0</v>
      </c>
      <c r="Q91" s="286">
        <f>ROUND(E91*P91,2)</f>
        <v>0</v>
      </c>
      <c r="R91" s="286" t="s">
        <v>223</v>
      </c>
      <c r="S91" s="286" t="s">
        <v>194</v>
      </c>
      <c r="T91" s="285" t="s">
        <v>194</v>
      </c>
      <c r="U91" s="284">
        <v>1.8185200000000001</v>
      </c>
      <c r="V91" s="284">
        <f>ROUND(E91*U91,2)</f>
        <v>1.82</v>
      </c>
      <c r="W91" s="284"/>
      <c r="X91" s="162"/>
      <c r="Y91" s="162"/>
      <c r="Z91" s="162"/>
      <c r="AA91" s="162"/>
      <c r="AB91" s="162"/>
      <c r="AC91" s="162"/>
      <c r="AD91" s="162"/>
      <c r="AE91" s="162"/>
      <c r="AF91" s="162"/>
      <c r="AG91" s="162" t="s">
        <v>222</v>
      </c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outlineLevel="1" x14ac:dyDescent="0.2">
      <c r="A92" s="297"/>
      <c r="B92" s="296"/>
      <c r="C92" s="295" t="s">
        <v>221</v>
      </c>
      <c r="D92" s="294"/>
      <c r="E92" s="294"/>
      <c r="F92" s="294"/>
      <c r="G92" s="29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162"/>
      <c r="Y92" s="162"/>
      <c r="Z92" s="162"/>
      <c r="AA92" s="162"/>
      <c r="AB92" s="162"/>
      <c r="AC92" s="162"/>
      <c r="AD92" s="162"/>
      <c r="AE92" s="162"/>
      <c r="AF92" s="162"/>
      <c r="AG92" s="162" t="s">
        <v>198</v>
      </c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293" t="str">
        <f>C92</f>
        <v>Plastové dno, šachta z korugované trouby, těsnění, šachtová roura teleskopická, rám do teleskopické trouby, poklop litinový.</v>
      </c>
      <c r="BB92" s="162"/>
      <c r="BC92" s="162"/>
      <c r="BD92" s="162"/>
      <c r="BE92" s="162"/>
      <c r="BF92" s="162"/>
      <c r="BG92" s="162"/>
      <c r="BH92" s="162"/>
    </row>
    <row r="93" spans="1:60" x14ac:dyDescent="0.2">
      <c r="A93" s="305" t="s">
        <v>92</v>
      </c>
      <c r="B93" s="304" t="s">
        <v>220</v>
      </c>
      <c r="C93" s="303" t="s">
        <v>219</v>
      </c>
      <c r="D93" s="302"/>
      <c r="E93" s="301"/>
      <c r="F93" s="300"/>
      <c r="G93" s="300">
        <f>SUMIF(AG94:AG96,"&lt;&gt;NOR",G94:G96)</f>
        <v>0</v>
      </c>
      <c r="H93" s="300"/>
      <c r="I93" s="300">
        <f>SUM(I94:I96)</f>
        <v>0</v>
      </c>
      <c r="J93" s="300"/>
      <c r="K93" s="300">
        <f>SUM(K94:K96)</f>
        <v>0</v>
      </c>
      <c r="L93" s="300"/>
      <c r="M93" s="300">
        <f>SUM(M94:M96)</f>
        <v>0</v>
      </c>
      <c r="N93" s="300"/>
      <c r="O93" s="300">
        <f>SUM(O94:O96)</f>
        <v>0</v>
      </c>
      <c r="P93" s="300"/>
      <c r="Q93" s="300">
        <f>SUM(Q94:Q96)</f>
        <v>0</v>
      </c>
      <c r="R93" s="300"/>
      <c r="S93" s="300"/>
      <c r="T93" s="299"/>
      <c r="U93" s="298"/>
      <c r="V93" s="298">
        <f>SUM(V94:V96)</f>
        <v>82.2</v>
      </c>
      <c r="W93" s="298"/>
      <c r="AG93" t="s">
        <v>93</v>
      </c>
    </row>
    <row r="94" spans="1:60" ht="22.5" outlineLevel="1" x14ac:dyDescent="0.2">
      <c r="A94" s="292">
        <v>36</v>
      </c>
      <c r="B94" s="291" t="s">
        <v>218</v>
      </c>
      <c r="C94" s="290" t="s">
        <v>217</v>
      </c>
      <c r="D94" s="289" t="s">
        <v>113</v>
      </c>
      <c r="E94" s="288">
        <v>97.169030000000006</v>
      </c>
      <c r="F94" s="287"/>
      <c r="G94" s="286">
        <f>ROUND(E94*F94,2)</f>
        <v>0</v>
      </c>
      <c r="H94" s="287"/>
      <c r="I94" s="286">
        <f>ROUND(E94*H94,2)</f>
        <v>0</v>
      </c>
      <c r="J94" s="287"/>
      <c r="K94" s="286">
        <f>ROUND(E94*J94,2)</f>
        <v>0</v>
      </c>
      <c r="L94" s="286">
        <v>21</v>
      </c>
      <c r="M94" s="286">
        <f>G94*(1+L94/100)</f>
        <v>0</v>
      </c>
      <c r="N94" s="286">
        <v>0</v>
      </c>
      <c r="O94" s="286">
        <f>ROUND(E94*N94,2)</f>
        <v>0</v>
      </c>
      <c r="P94" s="286">
        <v>0</v>
      </c>
      <c r="Q94" s="286">
        <f>ROUND(E94*P94,2)</f>
        <v>0</v>
      </c>
      <c r="R94" s="286" t="s">
        <v>216</v>
      </c>
      <c r="S94" s="286" t="s">
        <v>194</v>
      </c>
      <c r="T94" s="285" t="s">
        <v>194</v>
      </c>
      <c r="U94" s="284">
        <v>0.84600000000000009</v>
      </c>
      <c r="V94" s="284">
        <f>ROUND(E94*U94,2)</f>
        <v>82.2</v>
      </c>
      <c r="W94" s="284"/>
      <c r="X94" s="162"/>
      <c r="Y94" s="162"/>
      <c r="Z94" s="162"/>
      <c r="AA94" s="162"/>
      <c r="AB94" s="162"/>
      <c r="AC94" s="162"/>
      <c r="AD94" s="162"/>
      <c r="AE94" s="162"/>
      <c r="AF94" s="162"/>
      <c r="AG94" s="162" t="s">
        <v>215</v>
      </c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297"/>
      <c r="B95" s="296"/>
      <c r="C95" s="309" t="s">
        <v>214</v>
      </c>
      <c r="D95" s="308"/>
      <c r="E95" s="308"/>
      <c r="F95" s="308"/>
      <c r="G95" s="308"/>
      <c r="H95" s="284"/>
      <c r="I95" s="284"/>
      <c r="J95" s="284"/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162"/>
      <c r="Y95" s="162"/>
      <c r="Z95" s="162"/>
      <c r="AA95" s="162"/>
      <c r="AB95" s="162"/>
      <c r="AC95" s="162"/>
      <c r="AD95" s="162"/>
      <c r="AE95" s="162"/>
      <c r="AF95" s="162"/>
      <c r="AG95" s="162" t="s">
        <v>213</v>
      </c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297"/>
      <c r="B96" s="296"/>
      <c r="C96" s="307" t="s">
        <v>212</v>
      </c>
      <c r="D96" s="306"/>
      <c r="E96" s="306"/>
      <c r="F96" s="306"/>
      <c r="G96" s="306"/>
      <c r="H96" s="284"/>
      <c r="I96" s="284"/>
      <c r="J96" s="284"/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162"/>
      <c r="Y96" s="162"/>
      <c r="Z96" s="162"/>
      <c r="AA96" s="162"/>
      <c r="AB96" s="162"/>
      <c r="AC96" s="162"/>
      <c r="AD96" s="162"/>
      <c r="AE96" s="162"/>
      <c r="AF96" s="162"/>
      <c r="AG96" s="162" t="s">
        <v>198</v>
      </c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x14ac:dyDescent="0.2">
      <c r="A97" s="305" t="s">
        <v>92</v>
      </c>
      <c r="B97" s="304" t="s">
        <v>65</v>
      </c>
      <c r="C97" s="303" t="s">
        <v>26</v>
      </c>
      <c r="D97" s="302"/>
      <c r="E97" s="301"/>
      <c r="F97" s="300"/>
      <c r="G97" s="300">
        <f>SUMIF(AG98:AG106,"&lt;&gt;NOR",G98:G106)</f>
        <v>0</v>
      </c>
      <c r="H97" s="300"/>
      <c r="I97" s="300">
        <f>SUM(I98:I106)</f>
        <v>0</v>
      </c>
      <c r="J97" s="300"/>
      <c r="K97" s="300">
        <f>SUM(K98:K106)</f>
        <v>0</v>
      </c>
      <c r="L97" s="300"/>
      <c r="M97" s="300">
        <f>SUM(M98:M106)</f>
        <v>0</v>
      </c>
      <c r="N97" s="300"/>
      <c r="O97" s="300">
        <f>SUM(O98:O106)</f>
        <v>0</v>
      </c>
      <c r="P97" s="300"/>
      <c r="Q97" s="300">
        <f>SUM(Q98:Q106)</f>
        <v>0</v>
      </c>
      <c r="R97" s="300"/>
      <c r="S97" s="300"/>
      <c r="T97" s="299"/>
      <c r="U97" s="298"/>
      <c r="V97" s="298">
        <f>SUM(V98:V106)</f>
        <v>0</v>
      </c>
      <c r="W97" s="298"/>
      <c r="AG97" t="s">
        <v>93</v>
      </c>
    </row>
    <row r="98" spans="1:60" outlineLevel="1" x14ac:dyDescent="0.2">
      <c r="A98" s="292">
        <v>37</v>
      </c>
      <c r="B98" s="291" t="s">
        <v>211</v>
      </c>
      <c r="C98" s="290" t="s">
        <v>210</v>
      </c>
      <c r="D98" s="289" t="s">
        <v>195</v>
      </c>
      <c r="E98" s="288">
        <v>1</v>
      </c>
      <c r="F98" s="287"/>
      <c r="G98" s="286">
        <f>ROUND(E98*F98,2)</f>
        <v>0</v>
      </c>
      <c r="H98" s="287"/>
      <c r="I98" s="286">
        <f>ROUND(E98*H98,2)</f>
        <v>0</v>
      </c>
      <c r="J98" s="287"/>
      <c r="K98" s="286">
        <f>ROUND(E98*J98,2)</f>
        <v>0</v>
      </c>
      <c r="L98" s="286">
        <v>21</v>
      </c>
      <c r="M98" s="286">
        <f>G98*(1+L98/100)</f>
        <v>0</v>
      </c>
      <c r="N98" s="286">
        <v>0</v>
      </c>
      <c r="O98" s="286">
        <f>ROUND(E98*N98,2)</f>
        <v>0</v>
      </c>
      <c r="P98" s="286">
        <v>0</v>
      </c>
      <c r="Q98" s="286">
        <f>ROUND(E98*P98,2)</f>
        <v>0</v>
      </c>
      <c r="R98" s="286"/>
      <c r="S98" s="286" t="s">
        <v>194</v>
      </c>
      <c r="T98" s="285" t="s">
        <v>193</v>
      </c>
      <c r="U98" s="284">
        <v>0</v>
      </c>
      <c r="V98" s="284">
        <f>ROUND(E98*U98,2)</f>
        <v>0</v>
      </c>
      <c r="W98" s="284"/>
      <c r="X98" s="162"/>
      <c r="Y98" s="162"/>
      <c r="Z98" s="162"/>
      <c r="AA98" s="162"/>
      <c r="AB98" s="162"/>
      <c r="AC98" s="162"/>
      <c r="AD98" s="162"/>
      <c r="AE98" s="162"/>
      <c r="AF98" s="162"/>
      <c r="AG98" s="162" t="s">
        <v>192</v>
      </c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ht="22.5" outlineLevel="1" x14ac:dyDescent="0.2">
      <c r="A99" s="297"/>
      <c r="B99" s="296"/>
      <c r="C99" s="295" t="s">
        <v>209</v>
      </c>
      <c r="D99" s="294"/>
      <c r="E99" s="294"/>
      <c r="F99" s="294"/>
      <c r="G99" s="294"/>
      <c r="H99" s="284"/>
      <c r="I99" s="284"/>
      <c r="J99" s="284"/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162"/>
      <c r="Y99" s="162"/>
      <c r="Z99" s="162"/>
      <c r="AA99" s="162"/>
      <c r="AB99" s="162"/>
      <c r="AC99" s="162"/>
      <c r="AD99" s="162"/>
      <c r="AE99" s="162"/>
      <c r="AF99" s="162"/>
      <c r="AG99" s="162" t="s">
        <v>198</v>
      </c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293" t="str">
        <f>C99</f>
        <v>Náklady dodavatele vyplývající z povinností dodavatele stanovených obchodními podmínkami před zahájením stavebních prací. Tato skupina zahrnuje zejména náklady na přípravné činnosti.</v>
      </c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292">
        <v>38</v>
      </c>
      <c r="B100" s="291" t="s">
        <v>208</v>
      </c>
      <c r="C100" s="290" t="s">
        <v>207</v>
      </c>
      <c r="D100" s="289" t="s">
        <v>195</v>
      </c>
      <c r="E100" s="288">
        <v>1</v>
      </c>
      <c r="F100" s="287"/>
      <c r="G100" s="286">
        <f>ROUND(E100*F100,2)</f>
        <v>0</v>
      </c>
      <c r="H100" s="287"/>
      <c r="I100" s="286">
        <f>ROUND(E100*H100,2)</f>
        <v>0</v>
      </c>
      <c r="J100" s="287"/>
      <c r="K100" s="286">
        <f>ROUND(E100*J100,2)</f>
        <v>0</v>
      </c>
      <c r="L100" s="286">
        <v>21</v>
      </c>
      <c r="M100" s="286">
        <f>G100*(1+L100/100)</f>
        <v>0</v>
      </c>
      <c r="N100" s="286">
        <v>0</v>
      </c>
      <c r="O100" s="286">
        <f>ROUND(E100*N100,2)</f>
        <v>0</v>
      </c>
      <c r="P100" s="286">
        <v>0</v>
      </c>
      <c r="Q100" s="286">
        <f>ROUND(E100*P100,2)</f>
        <v>0</v>
      </c>
      <c r="R100" s="286"/>
      <c r="S100" s="286" t="s">
        <v>194</v>
      </c>
      <c r="T100" s="285" t="s">
        <v>193</v>
      </c>
      <c r="U100" s="284">
        <v>0</v>
      </c>
      <c r="V100" s="284">
        <f>ROUND(E100*U100,2)</f>
        <v>0</v>
      </c>
      <c r="W100" s="284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62" t="s">
        <v>203</v>
      </c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297"/>
      <c r="B101" s="296"/>
      <c r="C101" s="295" t="s">
        <v>206</v>
      </c>
      <c r="D101" s="294"/>
      <c r="E101" s="294"/>
      <c r="F101" s="294"/>
      <c r="G101" s="294"/>
      <c r="H101" s="284"/>
      <c r="I101" s="284"/>
      <c r="J101" s="284"/>
      <c r="K101" s="284"/>
      <c r="L101" s="284"/>
      <c r="M101" s="284"/>
      <c r="N101" s="284"/>
      <c r="O101" s="284"/>
      <c r="P101" s="284"/>
      <c r="Q101" s="284"/>
      <c r="R101" s="284"/>
      <c r="S101" s="284"/>
      <c r="T101" s="284"/>
      <c r="U101" s="284"/>
      <c r="V101" s="284"/>
      <c r="W101" s="284"/>
      <c r="X101" s="162"/>
      <c r="Y101" s="162"/>
      <c r="Z101" s="162"/>
      <c r="AA101" s="162"/>
      <c r="AB101" s="162"/>
      <c r="AC101" s="162"/>
      <c r="AD101" s="162"/>
      <c r="AE101" s="162"/>
      <c r="AF101" s="162"/>
      <c r="AG101" s="162" t="s">
        <v>198</v>
      </c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292">
        <v>39</v>
      </c>
      <c r="B102" s="291" t="s">
        <v>205</v>
      </c>
      <c r="C102" s="290" t="s">
        <v>204</v>
      </c>
      <c r="D102" s="289" t="s">
        <v>195</v>
      </c>
      <c r="E102" s="288">
        <v>1</v>
      </c>
      <c r="F102" s="287"/>
      <c r="G102" s="286">
        <f>ROUND(E102*F102,2)</f>
        <v>0</v>
      </c>
      <c r="H102" s="287"/>
      <c r="I102" s="286">
        <f>ROUND(E102*H102,2)</f>
        <v>0</v>
      </c>
      <c r="J102" s="287"/>
      <c r="K102" s="286">
        <f>ROUND(E102*J102,2)</f>
        <v>0</v>
      </c>
      <c r="L102" s="286">
        <v>21</v>
      </c>
      <c r="M102" s="286">
        <f>G102*(1+L102/100)</f>
        <v>0</v>
      </c>
      <c r="N102" s="286">
        <v>0</v>
      </c>
      <c r="O102" s="286">
        <f>ROUND(E102*N102,2)</f>
        <v>0</v>
      </c>
      <c r="P102" s="286">
        <v>0</v>
      </c>
      <c r="Q102" s="286">
        <f>ROUND(E102*P102,2)</f>
        <v>0</v>
      </c>
      <c r="R102" s="286"/>
      <c r="S102" s="286" t="s">
        <v>194</v>
      </c>
      <c r="T102" s="285" t="s">
        <v>193</v>
      </c>
      <c r="U102" s="284">
        <v>0</v>
      </c>
      <c r="V102" s="284">
        <f>ROUND(E102*U102,2)</f>
        <v>0</v>
      </c>
      <c r="W102" s="284"/>
      <c r="X102" s="162"/>
      <c r="Y102" s="162"/>
      <c r="Z102" s="162"/>
      <c r="AA102" s="162"/>
      <c r="AB102" s="162"/>
      <c r="AC102" s="162"/>
      <c r="AD102" s="162"/>
      <c r="AE102" s="162"/>
      <c r="AF102" s="162"/>
      <c r="AG102" s="162" t="s">
        <v>203</v>
      </c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297"/>
      <c r="B103" s="296"/>
      <c r="C103" s="295" t="s">
        <v>202</v>
      </c>
      <c r="D103" s="294"/>
      <c r="E103" s="294"/>
      <c r="F103" s="294"/>
      <c r="G103" s="294"/>
      <c r="H103" s="284"/>
      <c r="I103" s="284"/>
      <c r="J103" s="284"/>
      <c r="K103" s="284"/>
      <c r="L103" s="284"/>
      <c r="M103" s="284"/>
      <c r="N103" s="284"/>
      <c r="O103" s="284"/>
      <c r="P103" s="284"/>
      <c r="Q103" s="284"/>
      <c r="R103" s="284"/>
      <c r="S103" s="284"/>
      <c r="T103" s="284"/>
      <c r="U103" s="284"/>
      <c r="V103" s="284"/>
      <c r="W103" s="284"/>
      <c r="X103" s="162"/>
      <c r="Y103" s="162"/>
      <c r="Z103" s="162"/>
      <c r="AA103" s="162"/>
      <c r="AB103" s="162"/>
      <c r="AC103" s="162"/>
      <c r="AD103" s="162"/>
      <c r="AE103" s="162"/>
      <c r="AF103" s="162"/>
      <c r="AG103" s="162" t="s">
        <v>198</v>
      </c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outlineLevel="1" x14ac:dyDescent="0.2">
      <c r="A104" s="292">
        <v>40</v>
      </c>
      <c r="B104" s="291" t="s">
        <v>201</v>
      </c>
      <c r="C104" s="290" t="s">
        <v>200</v>
      </c>
      <c r="D104" s="289" t="s">
        <v>195</v>
      </c>
      <c r="E104" s="288">
        <v>1</v>
      </c>
      <c r="F104" s="287"/>
      <c r="G104" s="286">
        <f>ROUND(E104*F104,2)</f>
        <v>0</v>
      </c>
      <c r="H104" s="287"/>
      <c r="I104" s="286">
        <f>ROUND(E104*H104,2)</f>
        <v>0</v>
      </c>
      <c r="J104" s="287"/>
      <c r="K104" s="286">
        <f>ROUND(E104*J104,2)</f>
        <v>0</v>
      </c>
      <c r="L104" s="286">
        <v>21</v>
      </c>
      <c r="M104" s="286">
        <f>G104*(1+L104/100)</f>
        <v>0</v>
      </c>
      <c r="N104" s="286">
        <v>0</v>
      </c>
      <c r="O104" s="286">
        <f>ROUND(E104*N104,2)</f>
        <v>0</v>
      </c>
      <c r="P104" s="286">
        <v>0</v>
      </c>
      <c r="Q104" s="286">
        <f>ROUND(E104*P104,2)</f>
        <v>0</v>
      </c>
      <c r="R104" s="286"/>
      <c r="S104" s="286" t="s">
        <v>194</v>
      </c>
      <c r="T104" s="285" t="s">
        <v>193</v>
      </c>
      <c r="U104" s="284">
        <v>0</v>
      </c>
      <c r="V104" s="284">
        <f>ROUND(E104*U104,2)</f>
        <v>0</v>
      </c>
      <c r="W104" s="284"/>
      <c r="X104" s="162"/>
      <c r="Y104" s="162"/>
      <c r="Z104" s="162"/>
      <c r="AA104" s="162"/>
      <c r="AB104" s="162"/>
      <c r="AC104" s="162"/>
      <c r="AD104" s="162"/>
      <c r="AE104" s="162"/>
      <c r="AF104" s="162"/>
      <c r="AG104" s="162" t="s">
        <v>192</v>
      </c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2"/>
      <c r="AZ104" s="162"/>
      <c r="BA104" s="162"/>
      <c r="BB104" s="162"/>
      <c r="BC104" s="162"/>
      <c r="BD104" s="162"/>
      <c r="BE104" s="162"/>
      <c r="BF104" s="162"/>
      <c r="BG104" s="162"/>
      <c r="BH104" s="162"/>
    </row>
    <row r="105" spans="1:60" outlineLevel="1" x14ac:dyDescent="0.2">
      <c r="A105" s="297"/>
      <c r="B105" s="296"/>
      <c r="C105" s="295" t="s">
        <v>199</v>
      </c>
      <c r="D105" s="294"/>
      <c r="E105" s="294"/>
      <c r="F105" s="294"/>
      <c r="G105" s="294"/>
      <c r="H105" s="284"/>
      <c r="I105" s="284"/>
      <c r="J105" s="284"/>
      <c r="K105" s="284"/>
      <c r="L105" s="284"/>
      <c r="M105" s="284"/>
      <c r="N105" s="284"/>
      <c r="O105" s="284"/>
      <c r="P105" s="284"/>
      <c r="Q105" s="284"/>
      <c r="R105" s="284"/>
      <c r="S105" s="284"/>
      <c r="T105" s="284"/>
      <c r="U105" s="284"/>
      <c r="V105" s="284"/>
      <c r="W105" s="284"/>
      <c r="X105" s="162"/>
      <c r="Y105" s="162"/>
      <c r="Z105" s="162"/>
      <c r="AA105" s="162"/>
      <c r="AB105" s="162"/>
      <c r="AC105" s="162"/>
      <c r="AD105" s="162"/>
      <c r="AE105" s="162"/>
      <c r="AF105" s="162"/>
      <c r="AG105" s="162" t="s">
        <v>198</v>
      </c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293" t="str">
        <f>C105</f>
        <v>Náklady na provedení skutečného zaměření stavby v rozsahu nezbytném pro zápis změny do katastru nemovitostí.</v>
      </c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">
      <c r="A106" s="292">
        <v>41</v>
      </c>
      <c r="B106" s="291" t="s">
        <v>197</v>
      </c>
      <c r="C106" s="290" t="s">
        <v>196</v>
      </c>
      <c r="D106" s="289" t="s">
        <v>195</v>
      </c>
      <c r="E106" s="288">
        <v>1</v>
      </c>
      <c r="F106" s="287"/>
      <c r="G106" s="286">
        <f>ROUND(E106*F106,2)</f>
        <v>0</v>
      </c>
      <c r="H106" s="287"/>
      <c r="I106" s="286">
        <f>ROUND(E106*H106,2)</f>
        <v>0</v>
      </c>
      <c r="J106" s="287"/>
      <c r="K106" s="286">
        <f>ROUND(E106*J106,2)</f>
        <v>0</v>
      </c>
      <c r="L106" s="286">
        <v>21</v>
      </c>
      <c r="M106" s="286">
        <f>G106*(1+L106/100)</f>
        <v>0</v>
      </c>
      <c r="N106" s="286">
        <v>0</v>
      </c>
      <c r="O106" s="286">
        <f>ROUND(E106*N106,2)</f>
        <v>0</v>
      </c>
      <c r="P106" s="286">
        <v>0</v>
      </c>
      <c r="Q106" s="286">
        <f>ROUND(E106*P106,2)</f>
        <v>0</v>
      </c>
      <c r="R106" s="286"/>
      <c r="S106" s="286" t="s">
        <v>194</v>
      </c>
      <c r="T106" s="285" t="s">
        <v>193</v>
      </c>
      <c r="U106" s="284">
        <v>0</v>
      </c>
      <c r="V106" s="284">
        <f>ROUND(E106*U106,2)</f>
        <v>0</v>
      </c>
      <c r="W106" s="284"/>
      <c r="X106" s="162"/>
      <c r="Y106" s="162"/>
      <c r="Z106" s="162"/>
      <c r="AA106" s="162"/>
      <c r="AB106" s="162"/>
      <c r="AC106" s="162"/>
      <c r="AD106" s="162"/>
      <c r="AE106" s="162"/>
      <c r="AF106" s="162"/>
      <c r="AG106" s="162" t="s">
        <v>192</v>
      </c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x14ac:dyDescent="0.2">
      <c r="A107" s="202"/>
      <c r="B107" s="7"/>
      <c r="C107" s="208"/>
      <c r="D107" s="9"/>
      <c r="E107" s="202"/>
      <c r="F107" s="202"/>
      <c r="G107" s="202"/>
      <c r="H107" s="202"/>
      <c r="I107" s="202"/>
      <c r="J107" s="202"/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AE107">
        <v>15</v>
      </c>
      <c r="AF107">
        <v>21</v>
      </c>
    </row>
    <row r="108" spans="1:60" x14ac:dyDescent="0.2">
      <c r="A108" s="283"/>
      <c r="B108" s="282" t="s">
        <v>28</v>
      </c>
      <c r="C108" s="281"/>
      <c r="D108" s="280"/>
      <c r="E108" s="279"/>
      <c r="F108" s="279"/>
      <c r="G108" s="278">
        <f>G8+G58+G70+G77+G93+G97</f>
        <v>0</v>
      </c>
      <c r="H108" s="202"/>
      <c r="I108" s="202"/>
      <c r="J108" s="202"/>
      <c r="K108" s="202"/>
      <c r="L108" s="202"/>
      <c r="M108" s="202"/>
      <c r="N108" s="202"/>
      <c r="O108" s="202"/>
      <c r="P108" s="202"/>
      <c r="Q108" s="202"/>
      <c r="R108" s="202"/>
      <c r="S108" s="202"/>
      <c r="T108" s="202"/>
      <c r="U108" s="202"/>
      <c r="V108" s="202"/>
      <c r="W108" s="202"/>
      <c r="AE108">
        <f>SUMIF(L7:L106,AE107,G7:G106)</f>
        <v>0</v>
      </c>
      <c r="AF108">
        <f>SUMIF(L7:L106,AF107,G7:G106)</f>
        <v>0</v>
      </c>
      <c r="AG108" t="s">
        <v>189</v>
      </c>
    </row>
    <row r="109" spans="1:60" x14ac:dyDescent="0.2">
      <c r="C109" s="210"/>
      <c r="D109" s="150"/>
      <c r="AG109" t="s">
        <v>191</v>
      </c>
    </row>
    <row r="110" spans="1:60" x14ac:dyDescent="0.2">
      <c r="D110" s="150"/>
    </row>
    <row r="111" spans="1:60" x14ac:dyDescent="0.2">
      <c r="D111" s="150"/>
    </row>
    <row r="112" spans="1:60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sheetProtection algorithmName="SHA-512" hashValue="GhqCNWneQlh23dHI0DNh0SNusRUAmRMnkoOi9AIBDEbcX+KmV6I9ynXWL4CHyqIwnxPnEFQYkD2v72FT9Kcaug==" saltValue="qHuCEiFvqvubPpIcsaGb5g==" spinCount="100000" sheet="1"/>
  <mergeCells count="34">
    <mergeCell ref="C21:G21"/>
    <mergeCell ref="C24:G24"/>
    <mergeCell ref="C29:G29"/>
    <mergeCell ref="C31:G31"/>
    <mergeCell ref="C76:G76"/>
    <mergeCell ref="C79:G79"/>
    <mergeCell ref="C33:G33"/>
    <mergeCell ref="A1:G1"/>
    <mergeCell ref="C2:G2"/>
    <mergeCell ref="C3:G3"/>
    <mergeCell ref="C4:G4"/>
    <mergeCell ref="C10:G10"/>
    <mergeCell ref="C13:G13"/>
    <mergeCell ref="C16:G16"/>
    <mergeCell ref="C81:G81"/>
    <mergeCell ref="C35:G35"/>
    <mergeCell ref="C39:G39"/>
    <mergeCell ref="C43:G43"/>
    <mergeCell ref="C48:G48"/>
    <mergeCell ref="C54:G54"/>
    <mergeCell ref="C65:G65"/>
    <mergeCell ref="C68:G68"/>
    <mergeCell ref="C72:G72"/>
    <mergeCell ref="C74:G74"/>
    <mergeCell ref="C99:G99"/>
    <mergeCell ref="C101:G101"/>
    <mergeCell ref="C103:G103"/>
    <mergeCell ref="C105:G105"/>
    <mergeCell ref="C84:G84"/>
    <mergeCell ref="C88:G88"/>
    <mergeCell ref="C90:G90"/>
    <mergeCell ref="C92:G92"/>
    <mergeCell ref="C95:G95"/>
    <mergeCell ref="C96:G9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9D67F-6CC1-41C8-9A20-9AA424FEE066}">
  <sheetPr>
    <tabColor rgb="FF66FF66"/>
  </sheetPr>
  <dimension ref="A1:O55"/>
  <sheetViews>
    <sheetView showGridLines="0" topLeftCell="B1" zoomScaleNormal="100" zoomScaleSheetLayoutView="75" workbookViewId="0">
      <selection sqref="A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371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 x14ac:dyDescent="0.2">
      <c r="A2" s="4"/>
      <c r="B2" s="442" t="s">
        <v>370</v>
      </c>
      <c r="C2" s="436"/>
      <c r="D2" s="441" t="s">
        <v>369</v>
      </c>
      <c r="E2" s="440" t="s">
        <v>368</v>
      </c>
      <c r="F2" s="439"/>
      <c r="G2" s="439"/>
      <c r="H2" s="439"/>
      <c r="I2" s="439"/>
      <c r="J2" s="438"/>
      <c r="O2" s="2"/>
    </row>
    <row r="3" spans="1:15" ht="27" customHeight="1" x14ac:dyDescent="0.2">
      <c r="A3" s="4"/>
      <c r="B3" s="437" t="s">
        <v>43</v>
      </c>
      <c r="C3" s="436"/>
      <c r="D3" s="435" t="s">
        <v>362</v>
      </c>
      <c r="E3" s="434" t="s">
        <v>361</v>
      </c>
      <c r="F3" s="433"/>
      <c r="G3" s="433"/>
      <c r="H3" s="433"/>
      <c r="I3" s="433"/>
      <c r="J3" s="432"/>
    </row>
    <row r="4" spans="1:15" ht="23.25" customHeight="1" x14ac:dyDescent="0.2">
      <c r="A4" s="431">
        <v>346</v>
      </c>
      <c r="B4" s="430" t="s">
        <v>44</v>
      </c>
      <c r="C4" s="429"/>
      <c r="D4" s="428" t="s">
        <v>360</v>
      </c>
      <c r="E4" s="427" t="s">
        <v>359</v>
      </c>
      <c r="F4" s="426"/>
      <c r="G4" s="426"/>
      <c r="H4" s="426"/>
      <c r="I4" s="426"/>
      <c r="J4" s="425"/>
    </row>
    <row r="5" spans="1:15" ht="24" customHeight="1" x14ac:dyDescent="0.2">
      <c r="A5" s="4"/>
      <c r="B5" s="47" t="s">
        <v>367</v>
      </c>
      <c r="C5" s="5"/>
      <c r="D5" s="33"/>
      <c r="E5" s="26"/>
      <c r="F5" s="26"/>
      <c r="G5" s="26"/>
      <c r="H5" s="28" t="s">
        <v>366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34</v>
      </c>
      <c r="I6" s="33"/>
      <c r="J6" s="11"/>
    </row>
    <row r="7" spans="1:15" ht="15.75" customHeight="1" x14ac:dyDescent="0.2">
      <c r="A7" s="4"/>
      <c r="B7" s="42"/>
      <c r="C7" s="27"/>
      <c r="D7" s="42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366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423"/>
      <c r="E11" s="423"/>
      <c r="F11" s="423"/>
      <c r="G11" s="423"/>
      <c r="H11" s="28" t="s">
        <v>366</v>
      </c>
      <c r="I11" s="421"/>
      <c r="J11" s="11"/>
    </row>
    <row r="12" spans="1:15" ht="15.75" customHeight="1" x14ac:dyDescent="0.2">
      <c r="A12" s="4"/>
      <c r="B12" s="41"/>
      <c r="C12" s="26"/>
      <c r="D12" s="422"/>
      <c r="E12" s="422"/>
      <c r="F12" s="422"/>
      <c r="G12" s="422"/>
      <c r="H12" s="28" t="s">
        <v>34</v>
      </c>
      <c r="I12" s="421"/>
      <c r="J12" s="11"/>
    </row>
    <row r="13" spans="1:15" ht="15.75" customHeight="1" x14ac:dyDescent="0.2">
      <c r="A13" s="4"/>
      <c r="B13" s="42"/>
      <c r="C13" s="27"/>
      <c r="D13" s="420"/>
      <c r="E13" s="419"/>
      <c r="F13" s="418"/>
      <c r="G13" s="4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365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">
      <c r="A16" s="148" t="s">
        <v>23</v>
      </c>
      <c r="B16" s="57" t="s">
        <v>23</v>
      </c>
      <c r="C16" s="407"/>
      <c r="D16" s="406"/>
      <c r="E16" s="416"/>
      <c r="F16" s="417"/>
      <c r="G16" s="416"/>
      <c r="H16" s="417"/>
      <c r="I16" s="416">
        <f>SUMIF(F49:F51,A16,I49:I51)+SUMIF(F49:F51,"PSU",I49:I51)</f>
        <v>0</v>
      </c>
      <c r="J16" s="230"/>
    </row>
    <row r="17" spans="1:10" ht="23.25" customHeight="1" x14ac:dyDescent="0.2">
      <c r="A17" s="148" t="s">
        <v>24</v>
      </c>
      <c r="B17" s="57" t="s">
        <v>24</v>
      </c>
      <c r="C17" s="407"/>
      <c r="D17" s="406"/>
      <c r="E17" s="416"/>
      <c r="F17" s="417"/>
      <c r="G17" s="416"/>
      <c r="H17" s="417"/>
      <c r="I17" s="416">
        <f>SUMIF(F49:F51,A17,I49:I51)</f>
        <v>0</v>
      </c>
      <c r="J17" s="230"/>
    </row>
    <row r="18" spans="1:10" ht="23.25" customHeight="1" x14ac:dyDescent="0.2">
      <c r="A18" s="148" t="s">
        <v>25</v>
      </c>
      <c r="B18" s="57" t="s">
        <v>25</v>
      </c>
      <c r="C18" s="407"/>
      <c r="D18" s="406"/>
      <c r="E18" s="416"/>
      <c r="F18" s="417"/>
      <c r="G18" s="416"/>
      <c r="H18" s="417"/>
      <c r="I18" s="416">
        <f>SUMIF(F49:F51,A18,I49:I51)</f>
        <v>0</v>
      </c>
      <c r="J18" s="230"/>
    </row>
    <row r="19" spans="1:10" ht="23.25" customHeight="1" x14ac:dyDescent="0.2">
      <c r="A19" s="148" t="s">
        <v>65</v>
      </c>
      <c r="B19" s="57" t="s">
        <v>26</v>
      </c>
      <c r="C19" s="407"/>
      <c r="D19" s="406"/>
      <c r="E19" s="416"/>
      <c r="F19" s="417"/>
      <c r="G19" s="416"/>
      <c r="H19" s="417"/>
      <c r="I19" s="416">
        <f>SUMIF(F49:F51,A19,I49:I51)</f>
        <v>0</v>
      </c>
      <c r="J19" s="230"/>
    </row>
    <row r="20" spans="1:10" ht="23.25" customHeight="1" x14ac:dyDescent="0.2">
      <c r="A20" s="148" t="s">
        <v>66</v>
      </c>
      <c r="B20" s="57" t="s">
        <v>27</v>
      </c>
      <c r="C20" s="407"/>
      <c r="D20" s="406"/>
      <c r="E20" s="416"/>
      <c r="F20" s="417"/>
      <c r="G20" s="416"/>
      <c r="H20" s="417"/>
      <c r="I20" s="416">
        <f>SUMIF(F49:F51,A20,I49:I51)</f>
        <v>0</v>
      </c>
      <c r="J20" s="230"/>
    </row>
    <row r="21" spans="1:10" ht="23.25" customHeight="1" x14ac:dyDescent="0.2">
      <c r="A21" s="4"/>
      <c r="B21" s="74" t="s">
        <v>28</v>
      </c>
      <c r="C21" s="415"/>
      <c r="D21" s="414"/>
      <c r="E21" s="412"/>
      <c r="F21" s="413"/>
      <c r="G21" s="412"/>
      <c r="H21" s="413"/>
      <c r="I21" s="412">
        <f>SUM(I16:J20)</f>
        <v>0</v>
      </c>
      <c r="J21" s="237"/>
    </row>
    <row r="22" spans="1:10" ht="33" customHeight="1" x14ac:dyDescent="0.2">
      <c r="A22" s="4"/>
      <c r="B22" s="65" t="s">
        <v>32</v>
      </c>
      <c r="C22" s="407"/>
      <c r="D22" s="406"/>
      <c r="E22" s="411"/>
      <c r="F22" s="404"/>
      <c r="G22" s="410"/>
      <c r="H22" s="410"/>
      <c r="I22" s="410"/>
      <c r="J22" s="62"/>
    </row>
    <row r="23" spans="1:10" ht="23.25" customHeight="1" x14ac:dyDescent="0.2">
      <c r="A23" s="4">
        <f>ZakladDPHSni*SazbaDPH1/100</f>
        <v>0</v>
      </c>
      <c r="B23" s="57" t="s">
        <v>11</v>
      </c>
      <c r="C23" s="407"/>
      <c r="D23" s="406"/>
      <c r="E23" s="405">
        <v>15</v>
      </c>
      <c r="F23" s="404" t="s">
        <v>0</v>
      </c>
      <c r="G23" s="403">
        <f>ZakladDPHSniVypocet</f>
        <v>0</v>
      </c>
      <c r="H23" s="402"/>
      <c r="I23" s="402"/>
      <c r="J23" s="62" t="str">
        <f>Mena</f>
        <v>CZK</v>
      </c>
    </row>
    <row r="24" spans="1:10" ht="23.25" customHeight="1" x14ac:dyDescent="0.2">
      <c r="A24" s="4">
        <f>(A23-INT(A23))*100</f>
        <v>0</v>
      </c>
      <c r="B24" s="57" t="s">
        <v>12</v>
      </c>
      <c r="C24" s="407"/>
      <c r="D24" s="406"/>
      <c r="E24" s="405">
        <f>SazbaDPH1</f>
        <v>15</v>
      </c>
      <c r="F24" s="404" t="s">
        <v>0</v>
      </c>
      <c r="G24" s="409">
        <f>IF(A24&gt;50, ROUNDUP(A23, 0), ROUNDDOWN(A23, 0))</f>
        <v>0</v>
      </c>
      <c r="H24" s="408"/>
      <c r="I24" s="408"/>
      <c r="J24" s="62" t="str">
        <f>Mena</f>
        <v>CZK</v>
      </c>
    </row>
    <row r="25" spans="1:10" ht="23.25" customHeight="1" x14ac:dyDescent="0.2">
      <c r="A25" s="4">
        <f>ZakladDPHZakl*SazbaDPH2/100</f>
        <v>0</v>
      </c>
      <c r="B25" s="57" t="s">
        <v>13</v>
      </c>
      <c r="C25" s="407"/>
      <c r="D25" s="406"/>
      <c r="E25" s="405">
        <v>21</v>
      </c>
      <c r="F25" s="404" t="s">
        <v>0</v>
      </c>
      <c r="G25" s="403">
        <f>ZakladDPHZaklVypocet</f>
        <v>0</v>
      </c>
      <c r="H25" s="402"/>
      <c r="I25" s="402"/>
      <c r="J25" s="62" t="str">
        <f>Mena</f>
        <v>CZK</v>
      </c>
    </row>
    <row r="26" spans="1:10" ht="23.25" customHeight="1" x14ac:dyDescent="0.2">
      <c r="A26" s="4">
        <f>(A25-INT(A25))*100</f>
        <v>0</v>
      </c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IF(A26&gt;50, ROUNDUP(A25, 0), ROUNDDOWN(A25, 0))</f>
        <v>0</v>
      </c>
      <c r="H26" s="242"/>
      <c r="I26" s="242"/>
      <c r="J26" s="56" t="str">
        <f>Mena</f>
        <v>CZK</v>
      </c>
    </row>
    <row r="27" spans="1:10" ht="23.25" customHeight="1" thickBot="1" x14ac:dyDescent="0.25">
      <c r="A27" s="4">
        <f>ZakladDPHSni+DPHSni+ZakladDPHZakl+DPHZakl</f>
        <v>0</v>
      </c>
      <c r="B27" s="48" t="s">
        <v>4</v>
      </c>
      <c r="C27" s="20"/>
      <c r="D27" s="23"/>
      <c r="E27" s="20"/>
      <c r="F27" s="21"/>
      <c r="G27" s="243">
        <f>CenaCelkem-(ZakladDPHSni+DPHSni+ZakladDPHZakl+DPHZakl)</f>
        <v>0</v>
      </c>
      <c r="H27" s="243"/>
      <c r="I27" s="243"/>
      <c r="J27" s="63" t="str">
        <f>Mena</f>
        <v>CZK</v>
      </c>
    </row>
    <row r="28" spans="1:10" ht="27.75" hidden="1" customHeight="1" thickBot="1" x14ac:dyDescent="0.25">
      <c r="A28" s="4"/>
      <c r="B28" s="396" t="s">
        <v>22</v>
      </c>
      <c r="C28" s="401"/>
      <c r="D28" s="401"/>
      <c r="E28" s="400"/>
      <c r="F28" s="399"/>
      <c r="G28" s="398">
        <f>ZakladDPHSniVypocet+ZakladDPHZaklVypocet</f>
        <v>0</v>
      </c>
      <c r="H28" s="398"/>
      <c r="I28" s="398"/>
      <c r="J28" s="397" t="str">
        <f>Mena</f>
        <v>CZK</v>
      </c>
    </row>
    <row r="29" spans="1:10" ht="27.75" customHeight="1" thickBot="1" x14ac:dyDescent="0.25">
      <c r="A29" s="4">
        <f>(A27-INT(A27))*100</f>
        <v>0</v>
      </c>
      <c r="B29" s="396" t="s">
        <v>35</v>
      </c>
      <c r="C29" s="395"/>
      <c r="D29" s="395"/>
      <c r="E29" s="395"/>
      <c r="F29" s="395"/>
      <c r="G29" s="394">
        <f>IF(A29&gt;50, ROUNDUP(A27, 0), ROUNDDOWN(A27, 0))</f>
        <v>0</v>
      </c>
      <c r="H29" s="394"/>
      <c r="I29" s="394"/>
      <c r="J29" s="393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43403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392" t="s">
        <v>364</v>
      </c>
      <c r="E34" s="391"/>
      <c r="F34" s="31"/>
      <c r="G34" s="392"/>
      <c r="H34" s="391"/>
      <c r="I34" s="391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">
      <c r="B37" s="390" t="s">
        <v>15</v>
      </c>
      <c r="C37" s="388"/>
      <c r="D37" s="388"/>
      <c r="E37" s="388"/>
      <c r="F37" s="389"/>
      <c r="G37" s="389"/>
      <c r="H37" s="389"/>
      <c r="I37" s="389"/>
      <c r="J37" s="388"/>
    </row>
    <row r="38" spans="1:10" ht="25.5" hidden="1" customHeight="1" x14ac:dyDescent="0.2">
      <c r="A38" s="104" t="s">
        <v>37</v>
      </c>
      <c r="B38" s="387" t="s">
        <v>16</v>
      </c>
      <c r="C38" s="386" t="s">
        <v>5</v>
      </c>
      <c r="D38" s="385"/>
      <c r="E38" s="385"/>
      <c r="F38" s="384" t="str">
        <f>B23</f>
        <v>Základ pro sníženou DPH</v>
      </c>
      <c r="G38" s="384" t="str">
        <f>B25</f>
        <v>Základ pro základní DPH</v>
      </c>
      <c r="H38" s="383" t="s">
        <v>17</v>
      </c>
      <c r="I38" s="383" t="s">
        <v>1</v>
      </c>
      <c r="J38" s="382" t="s">
        <v>0</v>
      </c>
    </row>
    <row r="39" spans="1:10" ht="25.5" hidden="1" customHeight="1" x14ac:dyDescent="0.2">
      <c r="A39" s="104">
        <v>1</v>
      </c>
      <c r="B39" s="381" t="s">
        <v>363</v>
      </c>
      <c r="C39" s="371"/>
      <c r="D39" s="370"/>
      <c r="E39" s="370"/>
      <c r="F39" s="380">
        <f>'E2'!AE43</f>
        <v>0</v>
      </c>
      <c r="G39" s="379">
        <f>'E2'!AF43</f>
        <v>0</v>
      </c>
      <c r="H39" s="368">
        <f>(F39*SazbaDPH1/100)+(G39*SazbaDPH2/100)</f>
        <v>0</v>
      </c>
      <c r="I39" s="368">
        <f>F39+G39+H39</f>
        <v>0</v>
      </c>
      <c r="J39" s="367" t="str">
        <f>IF(CenaCelkemVypocet=0,"",I39/CenaCelkemVypocet*100)</f>
        <v/>
      </c>
    </row>
    <row r="40" spans="1:10" ht="25.5" hidden="1" customHeight="1" x14ac:dyDescent="0.2">
      <c r="A40" s="104">
        <v>2</v>
      </c>
      <c r="B40" s="378" t="s">
        <v>362</v>
      </c>
      <c r="C40" s="377" t="s">
        <v>361</v>
      </c>
      <c r="D40" s="376"/>
      <c r="E40" s="376"/>
      <c r="F40" s="375">
        <f>'E2'!AE43</f>
        <v>0</v>
      </c>
      <c r="G40" s="374">
        <f>'E2'!AF43</f>
        <v>0</v>
      </c>
      <c r="H40" s="374">
        <f>(F40*SazbaDPH1/100)+(G40*SazbaDPH2/100)</f>
        <v>0</v>
      </c>
      <c r="I40" s="374">
        <f>F40+G40+H40</f>
        <v>0</v>
      </c>
      <c r="J40" s="373" t="str">
        <f>IF(CenaCelkemVypocet=0,"",I40/CenaCelkemVypocet*100)</f>
        <v/>
      </c>
    </row>
    <row r="41" spans="1:10" ht="25.5" hidden="1" customHeight="1" x14ac:dyDescent="0.2">
      <c r="A41" s="104">
        <v>3</v>
      </c>
      <c r="B41" s="372" t="s">
        <v>360</v>
      </c>
      <c r="C41" s="371" t="s">
        <v>359</v>
      </c>
      <c r="D41" s="370"/>
      <c r="E41" s="370"/>
      <c r="F41" s="369">
        <f>'E2'!AE43</f>
        <v>0</v>
      </c>
      <c r="G41" s="368">
        <f>'E2'!AF43</f>
        <v>0</v>
      </c>
      <c r="H41" s="368">
        <f>(F41*SazbaDPH1/100)+(G41*SazbaDPH2/100)</f>
        <v>0</v>
      </c>
      <c r="I41" s="368">
        <f>F41+G41+H41</f>
        <v>0</v>
      </c>
      <c r="J41" s="367" t="str">
        <f>IF(CenaCelkemVypocet=0,"",I41/CenaCelkemVypocet*100)</f>
        <v/>
      </c>
    </row>
    <row r="42" spans="1:10" ht="25.5" hidden="1" customHeight="1" x14ac:dyDescent="0.2">
      <c r="A42" s="104"/>
      <c r="B42" s="366" t="s">
        <v>47</v>
      </c>
      <c r="C42" s="365"/>
      <c r="D42" s="365"/>
      <c r="E42" s="364"/>
      <c r="F42" s="363">
        <f>SUMIF(A39:A41,"=1",F39:F41)</f>
        <v>0</v>
      </c>
      <c r="G42" s="362">
        <f>SUMIF(A39:A41,"=1",G39:G41)</f>
        <v>0</v>
      </c>
      <c r="H42" s="362">
        <f>SUMIF(A39:A41,"=1",H39:H41)</f>
        <v>0</v>
      </c>
      <c r="I42" s="362">
        <f>SUMIF(A39:A41,"=1",I39:I41)</f>
        <v>0</v>
      </c>
      <c r="J42" s="361">
        <f>SUMIF(A39:A41,"=1",J39:J41)</f>
        <v>0</v>
      </c>
    </row>
    <row r="46" spans="1:10" ht="15.75" x14ac:dyDescent="0.25">
      <c r="B46" s="127" t="s">
        <v>49</v>
      </c>
    </row>
    <row r="48" spans="1:10" ht="25.5" customHeight="1" x14ac:dyDescent="0.2">
      <c r="A48" s="128"/>
      <c r="B48" s="360" t="s">
        <v>16</v>
      </c>
      <c r="C48" s="360" t="s">
        <v>5</v>
      </c>
      <c r="D48" s="359"/>
      <c r="E48" s="359"/>
      <c r="F48" s="358" t="s">
        <v>50</v>
      </c>
      <c r="G48" s="358"/>
      <c r="H48" s="358"/>
      <c r="I48" s="358" t="s">
        <v>28</v>
      </c>
      <c r="J48" s="358" t="s">
        <v>0</v>
      </c>
    </row>
    <row r="49" spans="1:10" ht="25.5" customHeight="1" x14ac:dyDescent="0.2">
      <c r="A49" s="129"/>
      <c r="B49" s="357" t="s">
        <v>358</v>
      </c>
      <c r="C49" s="356" t="s">
        <v>357</v>
      </c>
      <c r="D49" s="355"/>
      <c r="E49" s="355"/>
      <c r="F49" s="354" t="s">
        <v>25</v>
      </c>
      <c r="G49" s="353"/>
      <c r="H49" s="353"/>
      <c r="I49" s="353">
        <f>'E2'!G8</f>
        <v>0</v>
      </c>
      <c r="J49" s="352" t="str">
        <f>IF(I52=0,"",I49/I52*100)</f>
        <v/>
      </c>
    </row>
    <row r="50" spans="1:10" ht="25.5" customHeight="1" x14ac:dyDescent="0.2">
      <c r="A50" s="129"/>
      <c r="B50" s="357" t="s">
        <v>356</v>
      </c>
      <c r="C50" s="356" t="s">
        <v>355</v>
      </c>
      <c r="D50" s="355"/>
      <c r="E50" s="355"/>
      <c r="F50" s="354" t="s">
        <v>25</v>
      </c>
      <c r="G50" s="353"/>
      <c r="H50" s="353"/>
      <c r="I50" s="353">
        <f>'E2'!G29</f>
        <v>0</v>
      </c>
      <c r="J50" s="352" t="str">
        <f>IF(I52=0,"",I50/I52*100)</f>
        <v/>
      </c>
    </row>
    <row r="51" spans="1:10" ht="25.5" customHeight="1" x14ac:dyDescent="0.2">
      <c r="A51" s="129"/>
      <c r="B51" s="357" t="s">
        <v>65</v>
      </c>
      <c r="C51" s="356" t="s">
        <v>26</v>
      </c>
      <c r="D51" s="355"/>
      <c r="E51" s="355"/>
      <c r="F51" s="354" t="s">
        <v>65</v>
      </c>
      <c r="G51" s="353"/>
      <c r="H51" s="353"/>
      <c r="I51" s="353">
        <f>'E2'!G37</f>
        <v>0</v>
      </c>
      <c r="J51" s="352" t="str">
        <f>IF(I52=0,"",I51/I52*100)</f>
        <v/>
      </c>
    </row>
    <row r="52" spans="1:10" ht="25.5" customHeight="1" x14ac:dyDescent="0.2">
      <c r="A52" s="130"/>
      <c r="B52" s="351" t="s">
        <v>1</v>
      </c>
      <c r="C52" s="351"/>
      <c r="D52" s="350"/>
      <c r="E52" s="350"/>
      <c r="F52" s="349"/>
      <c r="G52" s="348"/>
      <c r="H52" s="348"/>
      <c r="I52" s="348">
        <f>SUM(I49:I51)</f>
        <v>0</v>
      </c>
      <c r="J52" s="347">
        <f>SUM(J49:J51)</f>
        <v>0</v>
      </c>
    </row>
    <row r="53" spans="1:10" x14ac:dyDescent="0.2">
      <c r="F53" s="147"/>
      <c r="G53" s="103"/>
      <c r="H53" s="147"/>
      <c r="I53" s="103"/>
      <c r="J53" s="346"/>
    </row>
    <row r="54" spans="1:10" x14ac:dyDescent="0.2">
      <c r="F54" s="147"/>
      <c r="G54" s="103"/>
      <c r="H54" s="147"/>
      <c r="I54" s="103"/>
      <c r="J54" s="346"/>
    </row>
    <row r="55" spans="1:10" x14ac:dyDescent="0.2">
      <c r="F55" s="147"/>
      <c r="G55" s="103"/>
      <c r="H55" s="147"/>
      <c r="I55" s="103"/>
      <c r="J55" s="346"/>
    </row>
  </sheetData>
  <sheetProtection algorithmName="SHA-512" hashValue="defFWAsVOBGVkLOI9EJs+4eDThioF2ckkQhhVa1HPVQp7g5PH2y1QLRDTfwJKxhGIx4oZX6csLsrOiVEkU/X3g==" saltValue="ULfv36YIzI7zrcqyTQwOlQ==" spinCount="100000" sheet="1"/>
  <mergeCells count="45">
    <mergeCell ref="D12:G12"/>
    <mergeCell ref="B1:J1"/>
    <mergeCell ref="E2:J2"/>
    <mergeCell ref="E3:J3"/>
    <mergeCell ref="E4:J4"/>
    <mergeCell ref="D11:G11"/>
    <mergeCell ref="E13:G13"/>
    <mergeCell ref="E15:F15"/>
    <mergeCell ref="G15:H15"/>
    <mergeCell ref="I15:J15"/>
    <mergeCell ref="E16:F16"/>
    <mergeCell ref="G16:H16"/>
    <mergeCell ref="I16:J16"/>
    <mergeCell ref="G23:I23"/>
    <mergeCell ref="G24:I24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6:I26"/>
    <mergeCell ref="G27:I27"/>
    <mergeCell ref="G28:I28"/>
    <mergeCell ref="G29:I29"/>
    <mergeCell ref="D34:E34"/>
    <mergeCell ref="G34:I34"/>
    <mergeCell ref="C50:E50"/>
    <mergeCell ref="C51:E51"/>
    <mergeCell ref="D35:E35"/>
    <mergeCell ref="C39:E39"/>
    <mergeCell ref="C40:E40"/>
    <mergeCell ref="C41:E41"/>
    <mergeCell ref="B42:E42"/>
    <mergeCell ref="C49:E4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26DA4-4415-4A7C-B2FC-EECC46A0B3DF}">
  <sheetPr>
    <outlinePr summaryBelow="0"/>
  </sheetPr>
  <dimension ref="A1:BH5000"/>
  <sheetViews>
    <sheetView workbookViewId="0">
      <pane ySplit="7" topLeftCell="A8" activePane="bottomLeft" state="frozen"/>
      <selection sqref="A1:J1"/>
      <selection pane="bottomLeft" sqref="A1:J1"/>
    </sheetView>
  </sheetViews>
  <sheetFormatPr defaultRowHeight="12.75" outlineLevelRow="1" x14ac:dyDescent="0.2"/>
  <cols>
    <col min="1" max="1" width="3.42578125" customWidth="1"/>
    <col min="2" max="2" width="12.5703125" style="102" customWidth="1"/>
    <col min="3" max="3" width="63.28515625" style="10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354</v>
      </c>
      <c r="B1" s="257"/>
      <c r="C1" s="257"/>
      <c r="D1" s="257"/>
      <c r="E1" s="257"/>
      <c r="F1" s="257"/>
      <c r="G1" s="257"/>
      <c r="AG1" t="s">
        <v>68</v>
      </c>
    </row>
    <row r="2" spans="1:60" ht="24.95" customHeight="1" x14ac:dyDescent="0.2">
      <c r="A2" s="345" t="s">
        <v>67</v>
      </c>
      <c r="B2" s="344" t="s">
        <v>369</v>
      </c>
      <c r="C2" s="343" t="s">
        <v>368</v>
      </c>
      <c r="D2" s="342"/>
      <c r="E2" s="342"/>
      <c r="F2" s="342"/>
      <c r="G2" s="341"/>
      <c r="AG2" t="s">
        <v>69</v>
      </c>
    </row>
    <row r="3" spans="1:60" ht="24.95" customHeight="1" x14ac:dyDescent="0.2">
      <c r="A3" s="345" t="s">
        <v>7</v>
      </c>
      <c r="B3" s="344" t="s">
        <v>362</v>
      </c>
      <c r="C3" s="343" t="s">
        <v>361</v>
      </c>
      <c r="D3" s="342"/>
      <c r="E3" s="342"/>
      <c r="F3" s="342"/>
      <c r="G3" s="341"/>
      <c r="AC3" s="102" t="s">
        <v>69</v>
      </c>
      <c r="AG3" t="s">
        <v>70</v>
      </c>
    </row>
    <row r="4" spans="1:60" ht="24.95" customHeight="1" x14ac:dyDescent="0.2">
      <c r="A4" s="340" t="s">
        <v>8</v>
      </c>
      <c r="B4" s="339" t="s">
        <v>360</v>
      </c>
      <c r="C4" s="338" t="s">
        <v>359</v>
      </c>
      <c r="D4" s="337"/>
      <c r="E4" s="337"/>
      <c r="F4" s="337"/>
      <c r="G4" s="336"/>
      <c r="AG4" t="s">
        <v>71</v>
      </c>
    </row>
    <row r="5" spans="1:60" x14ac:dyDescent="0.2">
      <c r="D5" s="150"/>
    </row>
    <row r="6" spans="1:60" ht="38.25" x14ac:dyDescent="0.2">
      <c r="A6" s="332" t="s">
        <v>74</v>
      </c>
      <c r="B6" s="335" t="s">
        <v>75</v>
      </c>
      <c r="C6" s="335" t="s">
        <v>76</v>
      </c>
      <c r="D6" s="334" t="s">
        <v>77</v>
      </c>
      <c r="E6" s="332" t="s">
        <v>78</v>
      </c>
      <c r="F6" s="333" t="s">
        <v>79</v>
      </c>
      <c r="G6" s="332" t="s">
        <v>28</v>
      </c>
      <c r="H6" s="331" t="s">
        <v>29</v>
      </c>
      <c r="I6" s="331" t="s">
        <v>80</v>
      </c>
      <c r="J6" s="331" t="s">
        <v>30</v>
      </c>
      <c r="K6" s="331" t="s">
        <v>81</v>
      </c>
      <c r="L6" s="331" t="s">
        <v>82</v>
      </c>
      <c r="M6" s="331" t="s">
        <v>83</v>
      </c>
      <c r="N6" s="331" t="s">
        <v>84</v>
      </c>
      <c r="O6" s="331" t="s">
        <v>85</v>
      </c>
      <c r="P6" s="331" t="s">
        <v>86</v>
      </c>
      <c r="Q6" s="331" t="s">
        <v>87</v>
      </c>
      <c r="R6" s="331" t="s">
        <v>88</v>
      </c>
      <c r="S6" s="331" t="s">
        <v>347</v>
      </c>
      <c r="T6" s="331" t="s">
        <v>346</v>
      </c>
      <c r="U6" s="331" t="s">
        <v>90</v>
      </c>
      <c r="V6" s="331" t="s">
        <v>91</v>
      </c>
      <c r="W6" s="331" t="s">
        <v>345</v>
      </c>
    </row>
    <row r="7" spans="1:60" hidden="1" x14ac:dyDescent="0.2">
      <c r="A7" s="202"/>
      <c r="B7" s="7"/>
      <c r="C7" s="7"/>
      <c r="D7" s="9"/>
      <c r="E7" s="330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</row>
    <row r="8" spans="1:60" x14ac:dyDescent="0.2">
      <c r="A8" s="328" t="s">
        <v>92</v>
      </c>
      <c r="B8" s="304" t="s">
        <v>358</v>
      </c>
      <c r="C8" s="303" t="s">
        <v>357</v>
      </c>
      <c r="D8" s="302"/>
      <c r="E8" s="301"/>
      <c r="F8" s="300"/>
      <c r="G8" s="300">
        <f>SUMIF(AG9:AG28,"&lt;&gt;NOR",G9:G28)</f>
        <v>0</v>
      </c>
      <c r="H8" s="300"/>
      <c r="I8" s="300">
        <f>SUM(I9:I28)</f>
        <v>0</v>
      </c>
      <c r="J8" s="300"/>
      <c r="K8" s="300">
        <f>SUM(K9:K28)</f>
        <v>0</v>
      </c>
      <c r="L8" s="300"/>
      <c r="M8" s="300">
        <f>SUM(M9:M28)</f>
        <v>0</v>
      </c>
      <c r="N8" s="300"/>
      <c r="O8" s="300">
        <f>SUM(O9:O28)</f>
        <v>0.25</v>
      </c>
      <c r="P8" s="300"/>
      <c r="Q8" s="300">
        <f>SUM(Q9:Q28)</f>
        <v>0</v>
      </c>
      <c r="R8" s="300"/>
      <c r="S8" s="300"/>
      <c r="T8" s="299"/>
      <c r="U8" s="298"/>
      <c r="V8" s="298">
        <f>SUM(V9:V28)</f>
        <v>56.52</v>
      </c>
      <c r="W8" s="298"/>
      <c r="AG8" t="s">
        <v>93</v>
      </c>
    </row>
    <row r="9" spans="1:60" outlineLevel="1" x14ac:dyDescent="0.2">
      <c r="A9" s="317">
        <v>1</v>
      </c>
      <c r="B9" s="316" t="s">
        <v>438</v>
      </c>
      <c r="C9" s="315" t="s">
        <v>437</v>
      </c>
      <c r="D9" s="314" t="s">
        <v>132</v>
      </c>
      <c r="E9" s="313">
        <v>1</v>
      </c>
      <c r="F9" s="312"/>
      <c r="G9" s="311">
        <f>ROUND(E9*F9,2)</f>
        <v>0</v>
      </c>
      <c r="H9" s="312"/>
      <c r="I9" s="311">
        <f>ROUND(E9*H9,2)</f>
        <v>0</v>
      </c>
      <c r="J9" s="312"/>
      <c r="K9" s="311">
        <f>ROUND(E9*J9,2)</f>
        <v>0</v>
      </c>
      <c r="L9" s="311">
        <v>21</v>
      </c>
      <c r="M9" s="311">
        <f>G9*(1+L9/100)</f>
        <v>0</v>
      </c>
      <c r="N9" s="311">
        <v>0</v>
      </c>
      <c r="O9" s="311">
        <f>ROUND(E9*N9,2)</f>
        <v>0</v>
      </c>
      <c r="P9" s="311">
        <v>0</v>
      </c>
      <c r="Q9" s="311">
        <f>ROUND(E9*P9,2)</f>
        <v>0</v>
      </c>
      <c r="R9" s="311"/>
      <c r="S9" s="311" t="s">
        <v>430</v>
      </c>
      <c r="T9" s="318" t="s">
        <v>193</v>
      </c>
      <c r="U9" s="284">
        <v>0</v>
      </c>
      <c r="V9" s="284">
        <f>ROUND(E9*U9,2)</f>
        <v>0</v>
      </c>
      <c r="W9" s="284"/>
      <c r="X9" s="162"/>
      <c r="Y9" s="162"/>
      <c r="Z9" s="162"/>
      <c r="AA9" s="162"/>
      <c r="AB9" s="162"/>
      <c r="AC9" s="162"/>
      <c r="AD9" s="162"/>
      <c r="AE9" s="162"/>
      <c r="AF9" s="162"/>
      <c r="AG9" s="162" t="s">
        <v>397</v>
      </c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317">
        <v>2</v>
      </c>
      <c r="B10" s="316" t="s">
        <v>436</v>
      </c>
      <c r="C10" s="315" t="s">
        <v>435</v>
      </c>
      <c r="D10" s="314" t="s">
        <v>120</v>
      </c>
      <c r="E10" s="313">
        <v>1</v>
      </c>
      <c r="F10" s="312"/>
      <c r="G10" s="311">
        <f>ROUND(E10*F10,2)</f>
        <v>0</v>
      </c>
      <c r="H10" s="312"/>
      <c r="I10" s="311">
        <f>ROUND(E10*H10,2)</f>
        <v>0</v>
      </c>
      <c r="J10" s="312"/>
      <c r="K10" s="311">
        <f>ROUND(E10*J10,2)</f>
        <v>0</v>
      </c>
      <c r="L10" s="311">
        <v>21</v>
      </c>
      <c r="M10" s="311">
        <f>G10*(1+L10/100)</f>
        <v>0</v>
      </c>
      <c r="N10" s="311">
        <v>0</v>
      </c>
      <c r="O10" s="311">
        <f>ROUND(E10*N10,2)</f>
        <v>0</v>
      </c>
      <c r="P10" s="311">
        <v>0</v>
      </c>
      <c r="Q10" s="311">
        <f>ROUND(E10*P10,2)</f>
        <v>0</v>
      </c>
      <c r="R10" s="311"/>
      <c r="S10" s="311" t="s">
        <v>430</v>
      </c>
      <c r="T10" s="318" t="s">
        <v>194</v>
      </c>
      <c r="U10" s="284">
        <v>0.31617000000000001</v>
      </c>
      <c r="V10" s="284">
        <f>ROUND(E10*U10,2)</f>
        <v>0.32</v>
      </c>
      <c r="W10" s="284"/>
      <c r="X10" s="162"/>
      <c r="Y10" s="162"/>
      <c r="Z10" s="162"/>
      <c r="AA10" s="162"/>
      <c r="AB10" s="162"/>
      <c r="AC10" s="162"/>
      <c r="AD10" s="162"/>
      <c r="AE10" s="162"/>
      <c r="AF10" s="162"/>
      <c r="AG10" s="162" t="s">
        <v>429</v>
      </c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 x14ac:dyDescent="0.2">
      <c r="A11" s="317">
        <v>3</v>
      </c>
      <c r="B11" s="316" t="s">
        <v>434</v>
      </c>
      <c r="C11" s="315" t="s">
        <v>433</v>
      </c>
      <c r="D11" s="314" t="s">
        <v>132</v>
      </c>
      <c r="E11" s="313">
        <v>4</v>
      </c>
      <c r="F11" s="312"/>
      <c r="G11" s="311">
        <f>ROUND(E11*F11,2)</f>
        <v>0</v>
      </c>
      <c r="H11" s="312"/>
      <c r="I11" s="311">
        <f>ROUND(E11*H11,2)</f>
        <v>0</v>
      </c>
      <c r="J11" s="312"/>
      <c r="K11" s="311">
        <f>ROUND(E11*J11,2)</f>
        <v>0</v>
      </c>
      <c r="L11" s="311">
        <v>21</v>
      </c>
      <c r="M11" s="311">
        <f>G11*(1+L11/100)</f>
        <v>0</v>
      </c>
      <c r="N11" s="311">
        <v>0</v>
      </c>
      <c r="O11" s="311">
        <f>ROUND(E11*N11,2)</f>
        <v>0</v>
      </c>
      <c r="P11" s="311">
        <v>0</v>
      </c>
      <c r="Q11" s="311">
        <f>ROUND(E11*P11,2)</f>
        <v>0</v>
      </c>
      <c r="R11" s="311"/>
      <c r="S11" s="311" t="s">
        <v>430</v>
      </c>
      <c r="T11" s="318" t="s">
        <v>193</v>
      </c>
      <c r="U11" s="284">
        <v>0</v>
      </c>
      <c r="V11" s="284">
        <f>ROUND(E11*U11,2)</f>
        <v>0</v>
      </c>
      <c r="W11" s="284"/>
      <c r="X11" s="162"/>
      <c r="Y11" s="162"/>
      <c r="Z11" s="162"/>
      <c r="AA11" s="162"/>
      <c r="AB11" s="162"/>
      <c r="AC11" s="162"/>
      <c r="AD11" s="162"/>
      <c r="AE11" s="162"/>
      <c r="AF11" s="162"/>
      <c r="AG11" s="162" t="s">
        <v>397</v>
      </c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317">
        <v>4</v>
      </c>
      <c r="B12" s="316" t="s">
        <v>432</v>
      </c>
      <c r="C12" s="315" t="s">
        <v>431</v>
      </c>
      <c r="D12" s="314" t="s">
        <v>120</v>
      </c>
      <c r="E12" s="313">
        <v>4</v>
      </c>
      <c r="F12" s="312"/>
      <c r="G12" s="311">
        <f>ROUND(E12*F12,2)</f>
        <v>0</v>
      </c>
      <c r="H12" s="312"/>
      <c r="I12" s="311">
        <f>ROUND(E12*H12,2)</f>
        <v>0</v>
      </c>
      <c r="J12" s="312"/>
      <c r="K12" s="311">
        <f>ROUND(E12*J12,2)</f>
        <v>0</v>
      </c>
      <c r="L12" s="311">
        <v>21</v>
      </c>
      <c r="M12" s="311">
        <f>G12*(1+L12/100)</f>
        <v>0</v>
      </c>
      <c r="N12" s="311">
        <v>0</v>
      </c>
      <c r="O12" s="311">
        <f>ROUND(E12*N12,2)</f>
        <v>0</v>
      </c>
      <c r="P12" s="311">
        <v>0</v>
      </c>
      <c r="Q12" s="311">
        <f>ROUND(E12*P12,2)</f>
        <v>0</v>
      </c>
      <c r="R12" s="311"/>
      <c r="S12" s="311" t="s">
        <v>430</v>
      </c>
      <c r="T12" s="318" t="s">
        <v>194</v>
      </c>
      <c r="U12" s="284">
        <v>0.82217000000000007</v>
      </c>
      <c r="V12" s="284">
        <f>ROUND(E12*U12,2)</f>
        <v>3.29</v>
      </c>
      <c r="W12" s="284"/>
      <c r="X12" s="162"/>
      <c r="Y12" s="162"/>
      <c r="Z12" s="162"/>
      <c r="AA12" s="162"/>
      <c r="AB12" s="162"/>
      <c r="AC12" s="162"/>
      <c r="AD12" s="162"/>
      <c r="AE12" s="162"/>
      <c r="AF12" s="162"/>
      <c r="AG12" s="162" t="s">
        <v>429</v>
      </c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56.25" outlineLevel="1" x14ac:dyDescent="0.2">
      <c r="A13" s="317">
        <v>5</v>
      </c>
      <c r="B13" s="316" t="s">
        <v>428</v>
      </c>
      <c r="C13" s="315" t="s">
        <v>427</v>
      </c>
      <c r="D13" s="314" t="s">
        <v>153</v>
      </c>
      <c r="E13" s="313">
        <v>30</v>
      </c>
      <c r="F13" s="312"/>
      <c r="G13" s="311">
        <f>ROUND(E13*F13,2)</f>
        <v>0</v>
      </c>
      <c r="H13" s="312"/>
      <c r="I13" s="311">
        <f>ROUND(E13*H13,2)</f>
        <v>0</v>
      </c>
      <c r="J13" s="312"/>
      <c r="K13" s="311">
        <f>ROUND(E13*J13,2)</f>
        <v>0</v>
      </c>
      <c r="L13" s="311">
        <v>21</v>
      </c>
      <c r="M13" s="311">
        <f>G13*(1+L13/100)</f>
        <v>0</v>
      </c>
      <c r="N13" s="311">
        <v>1.6000000000000001E-4</v>
      </c>
      <c r="O13" s="311">
        <f>ROUND(E13*N13,2)</f>
        <v>0</v>
      </c>
      <c r="P13" s="311">
        <v>0</v>
      </c>
      <c r="Q13" s="311">
        <f>ROUND(E13*P13,2)</f>
        <v>0</v>
      </c>
      <c r="R13" s="311" t="s">
        <v>398</v>
      </c>
      <c r="S13" s="311" t="s">
        <v>194</v>
      </c>
      <c r="T13" s="318" t="s">
        <v>193</v>
      </c>
      <c r="U13" s="284">
        <v>0</v>
      </c>
      <c r="V13" s="284">
        <f>ROUND(E13*U13,2)</f>
        <v>0</v>
      </c>
      <c r="W13" s="284"/>
      <c r="X13" s="162"/>
      <c r="Y13" s="162"/>
      <c r="Z13" s="162"/>
      <c r="AA13" s="162"/>
      <c r="AB13" s="162"/>
      <c r="AC13" s="162"/>
      <c r="AD13" s="162"/>
      <c r="AE13" s="162"/>
      <c r="AF13" s="162"/>
      <c r="AG13" s="162" t="s">
        <v>397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317">
        <v>6</v>
      </c>
      <c r="B14" s="316" t="s">
        <v>426</v>
      </c>
      <c r="C14" s="315" t="s">
        <v>425</v>
      </c>
      <c r="D14" s="314" t="s">
        <v>153</v>
      </c>
      <c r="E14" s="313">
        <v>30</v>
      </c>
      <c r="F14" s="312"/>
      <c r="G14" s="311">
        <f>ROUND(E14*F14,2)</f>
        <v>0</v>
      </c>
      <c r="H14" s="312"/>
      <c r="I14" s="311">
        <f>ROUND(E14*H14,2)</f>
        <v>0</v>
      </c>
      <c r="J14" s="312"/>
      <c r="K14" s="311">
        <f>ROUND(E14*J14,2)</f>
        <v>0</v>
      </c>
      <c r="L14" s="311">
        <v>21</v>
      </c>
      <c r="M14" s="311">
        <f>G14*(1+L14/100)</f>
        <v>0</v>
      </c>
      <c r="N14" s="311">
        <v>0</v>
      </c>
      <c r="O14" s="311">
        <f>ROUND(E14*N14,2)</f>
        <v>0</v>
      </c>
      <c r="P14" s="311">
        <v>0</v>
      </c>
      <c r="Q14" s="311">
        <f>ROUND(E14*P14,2)</f>
        <v>0</v>
      </c>
      <c r="R14" s="311" t="s">
        <v>358</v>
      </c>
      <c r="S14" s="311" t="s">
        <v>194</v>
      </c>
      <c r="T14" s="318" t="s">
        <v>194</v>
      </c>
      <c r="U14" s="284">
        <v>5.0960000000000005E-2</v>
      </c>
      <c r="V14" s="284">
        <f>ROUND(E14*U14,2)</f>
        <v>1.53</v>
      </c>
      <c r="W14" s="284"/>
      <c r="X14" s="162"/>
      <c r="Y14" s="162"/>
      <c r="Z14" s="162"/>
      <c r="AA14" s="162"/>
      <c r="AB14" s="162"/>
      <c r="AC14" s="162"/>
      <c r="AD14" s="162"/>
      <c r="AE14" s="162"/>
      <c r="AF14" s="162"/>
      <c r="AG14" s="162" t="s">
        <v>232</v>
      </c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ht="56.25" outlineLevel="1" x14ac:dyDescent="0.2">
      <c r="A15" s="317">
        <v>7</v>
      </c>
      <c r="B15" s="316" t="s">
        <v>424</v>
      </c>
      <c r="C15" s="315" t="s">
        <v>423</v>
      </c>
      <c r="D15" s="314" t="s">
        <v>153</v>
      </c>
      <c r="E15" s="313">
        <v>60</v>
      </c>
      <c r="F15" s="312"/>
      <c r="G15" s="311">
        <f>ROUND(E15*F15,2)</f>
        <v>0</v>
      </c>
      <c r="H15" s="312"/>
      <c r="I15" s="311">
        <f>ROUND(E15*H15,2)</f>
        <v>0</v>
      </c>
      <c r="J15" s="312"/>
      <c r="K15" s="311">
        <f>ROUND(E15*J15,2)</f>
        <v>0</v>
      </c>
      <c r="L15" s="311">
        <v>21</v>
      </c>
      <c r="M15" s="311">
        <f>G15*(1+L15/100)</f>
        <v>0</v>
      </c>
      <c r="N15" s="311">
        <v>2.0000000000000001E-4</v>
      </c>
      <c r="O15" s="311">
        <f>ROUND(E15*N15,2)</f>
        <v>0.01</v>
      </c>
      <c r="P15" s="311">
        <v>0</v>
      </c>
      <c r="Q15" s="311">
        <f>ROUND(E15*P15,2)</f>
        <v>0</v>
      </c>
      <c r="R15" s="311" t="s">
        <v>398</v>
      </c>
      <c r="S15" s="311" t="s">
        <v>194</v>
      </c>
      <c r="T15" s="318" t="s">
        <v>194</v>
      </c>
      <c r="U15" s="284">
        <v>0</v>
      </c>
      <c r="V15" s="284">
        <f>ROUND(E15*U15,2)</f>
        <v>0</v>
      </c>
      <c r="W15" s="284"/>
      <c r="X15" s="162"/>
      <c r="Y15" s="162"/>
      <c r="Z15" s="162"/>
      <c r="AA15" s="162"/>
      <c r="AB15" s="162"/>
      <c r="AC15" s="162"/>
      <c r="AD15" s="162"/>
      <c r="AE15" s="162"/>
      <c r="AF15" s="162"/>
      <c r="AG15" s="162" t="s">
        <v>397</v>
      </c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317">
        <v>8</v>
      </c>
      <c r="B16" s="316" t="s">
        <v>422</v>
      </c>
      <c r="C16" s="315" t="s">
        <v>421</v>
      </c>
      <c r="D16" s="314" t="s">
        <v>153</v>
      </c>
      <c r="E16" s="313">
        <v>60</v>
      </c>
      <c r="F16" s="312"/>
      <c r="G16" s="311">
        <f>ROUND(E16*F16,2)</f>
        <v>0</v>
      </c>
      <c r="H16" s="312"/>
      <c r="I16" s="311">
        <f>ROUND(E16*H16,2)</f>
        <v>0</v>
      </c>
      <c r="J16" s="312"/>
      <c r="K16" s="311">
        <f>ROUND(E16*J16,2)</f>
        <v>0</v>
      </c>
      <c r="L16" s="311">
        <v>21</v>
      </c>
      <c r="M16" s="311">
        <f>G16*(1+L16/100)</f>
        <v>0</v>
      </c>
      <c r="N16" s="311">
        <v>0</v>
      </c>
      <c r="O16" s="311">
        <f>ROUND(E16*N16,2)</f>
        <v>0</v>
      </c>
      <c r="P16" s="311">
        <v>0</v>
      </c>
      <c r="Q16" s="311">
        <f>ROUND(E16*P16,2)</f>
        <v>0</v>
      </c>
      <c r="R16" s="311"/>
      <c r="S16" s="311" t="s">
        <v>194</v>
      </c>
      <c r="T16" s="318" t="s">
        <v>194</v>
      </c>
      <c r="U16" s="284">
        <v>7.0000000000000007E-2</v>
      </c>
      <c r="V16" s="284">
        <f>ROUND(E16*U16,2)</f>
        <v>4.2</v>
      </c>
      <c r="W16" s="284"/>
      <c r="X16" s="162"/>
      <c r="Y16" s="162"/>
      <c r="Z16" s="162"/>
      <c r="AA16" s="162"/>
      <c r="AB16" s="162"/>
      <c r="AC16" s="162"/>
      <c r="AD16" s="162"/>
      <c r="AE16" s="162"/>
      <c r="AF16" s="162"/>
      <c r="AG16" s="162" t="s">
        <v>232</v>
      </c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ht="22.5" outlineLevel="1" x14ac:dyDescent="0.2">
      <c r="A17" s="317">
        <v>9</v>
      </c>
      <c r="B17" s="316" t="s">
        <v>420</v>
      </c>
      <c r="C17" s="315" t="s">
        <v>419</v>
      </c>
      <c r="D17" s="314" t="s">
        <v>153</v>
      </c>
      <c r="E17" s="313">
        <v>45</v>
      </c>
      <c r="F17" s="312"/>
      <c r="G17" s="311">
        <f>ROUND(E17*F17,2)</f>
        <v>0</v>
      </c>
      <c r="H17" s="312"/>
      <c r="I17" s="311">
        <f>ROUND(E17*H17,2)</f>
        <v>0</v>
      </c>
      <c r="J17" s="312"/>
      <c r="K17" s="311">
        <f>ROUND(E17*J17,2)</f>
        <v>0</v>
      </c>
      <c r="L17" s="311">
        <v>21</v>
      </c>
      <c r="M17" s="311">
        <f>G17*(1+L17/100)</f>
        <v>0</v>
      </c>
      <c r="N17" s="311">
        <v>8.0000000000000004E-4</v>
      </c>
      <c r="O17" s="311">
        <f>ROUND(E17*N17,2)</f>
        <v>0.04</v>
      </c>
      <c r="P17" s="311">
        <v>0</v>
      </c>
      <c r="Q17" s="311">
        <f>ROUND(E17*P17,2)</f>
        <v>0</v>
      </c>
      <c r="R17" s="311" t="s">
        <v>358</v>
      </c>
      <c r="S17" s="311" t="s">
        <v>194</v>
      </c>
      <c r="T17" s="318" t="s">
        <v>194</v>
      </c>
      <c r="U17" s="284">
        <v>6.5000000000000002E-2</v>
      </c>
      <c r="V17" s="284">
        <f>ROUND(E17*U17,2)</f>
        <v>2.93</v>
      </c>
      <c r="W17" s="284"/>
      <c r="X17" s="162"/>
      <c r="Y17" s="162"/>
      <c r="Z17" s="162"/>
      <c r="AA17" s="162"/>
      <c r="AB17" s="162"/>
      <c r="AC17" s="162"/>
      <c r="AD17" s="162"/>
      <c r="AE17" s="162"/>
      <c r="AF17" s="162"/>
      <c r="AG17" s="162" t="s">
        <v>232</v>
      </c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ht="45" outlineLevel="1" x14ac:dyDescent="0.2">
      <c r="A18" s="317">
        <v>10</v>
      </c>
      <c r="B18" s="316" t="s">
        <v>418</v>
      </c>
      <c r="C18" s="315" t="s">
        <v>417</v>
      </c>
      <c r="D18" s="314" t="s">
        <v>153</v>
      </c>
      <c r="E18" s="313">
        <v>60</v>
      </c>
      <c r="F18" s="312"/>
      <c r="G18" s="311">
        <f>ROUND(E18*F18,2)</f>
        <v>0</v>
      </c>
      <c r="H18" s="312"/>
      <c r="I18" s="311">
        <f>ROUND(E18*H18,2)</f>
        <v>0</v>
      </c>
      <c r="J18" s="312"/>
      <c r="K18" s="311">
        <f>ROUND(E18*J18,2)</f>
        <v>0</v>
      </c>
      <c r="L18" s="311">
        <v>21</v>
      </c>
      <c r="M18" s="311">
        <f>G18*(1+L18/100)</f>
        <v>0</v>
      </c>
      <c r="N18" s="311">
        <v>1.9000000000000001E-4</v>
      </c>
      <c r="O18" s="311">
        <f>ROUND(E18*N18,2)</f>
        <v>0.01</v>
      </c>
      <c r="P18" s="311">
        <v>0</v>
      </c>
      <c r="Q18" s="311">
        <f>ROUND(E18*P18,2)</f>
        <v>0</v>
      </c>
      <c r="R18" s="311" t="s">
        <v>398</v>
      </c>
      <c r="S18" s="311" t="s">
        <v>194</v>
      </c>
      <c r="T18" s="318" t="s">
        <v>194</v>
      </c>
      <c r="U18" s="284">
        <v>0</v>
      </c>
      <c r="V18" s="284">
        <f>ROUND(E18*U18,2)</f>
        <v>0</v>
      </c>
      <c r="W18" s="284"/>
      <c r="X18" s="162"/>
      <c r="Y18" s="162"/>
      <c r="Z18" s="162"/>
      <c r="AA18" s="162"/>
      <c r="AB18" s="162"/>
      <c r="AC18" s="162"/>
      <c r="AD18" s="162"/>
      <c r="AE18" s="162"/>
      <c r="AF18" s="162"/>
      <c r="AG18" s="162" t="s">
        <v>397</v>
      </c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317">
        <v>11</v>
      </c>
      <c r="B19" s="316" t="s">
        <v>416</v>
      </c>
      <c r="C19" s="315" t="s">
        <v>415</v>
      </c>
      <c r="D19" s="314" t="s">
        <v>120</v>
      </c>
      <c r="E19" s="313">
        <v>4</v>
      </c>
      <c r="F19" s="312"/>
      <c r="G19" s="311">
        <f>ROUND(E19*F19,2)</f>
        <v>0</v>
      </c>
      <c r="H19" s="312"/>
      <c r="I19" s="311">
        <f>ROUND(E19*H19,2)</f>
        <v>0</v>
      </c>
      <c r="J19" s="312"/>
      <c r="K19" s="311">
        <f>ROUND(E19*J19,2)</f>
        <v>0</v>
      </c>
      <c r="L19" s="311">
        <v>21</v>
      </c>
      <c r="M19" s="311">
        <f>G19*(1+L19/100)</f>
        <v>0</v>
      </c>
      <c r="N19" s="311">
        <v>0</v>
      </c>
      <c r="O19" s="311">
        <f>ROUND(E19*N19,2)</f>
        <v>0</v>
      </c>
      <c r="P19" s="311">
        <v>0</v>
      </c>
      <c r="Q19" s="311">
        <f>ROUND(E19*P19,2)</f>
        <v>0</v>
      </c>
      <c r="R19" s="311" t="s">
        <v>358</v>
      </c>
      <c r="S19" s="311" t="s">
        <v>194</v>
      </c>
      <c r="T19" s="318" t="s">
        <v>194</v>
      </c>
      <c r="U19" s="284">
        <v>1.6833300000000002</v>
      </c>
      <c r="V19" s="284">
        <f>ROUND(E19*U19,2)</f>
        <v>6.73</v>
      </c>
      <c r="W19" s="284"/>
      <c r="X19" s="162"/>
      <c r="Y19" s="162"/>
      <c r="Z19" s="162"/>
      <c r="AA19" s="162"/>
      <c r="AB19" s="162"/>
      <c r="AC19" s="162"/>
      <c r="AD19" s="162"/>
      <c r="AE19" s="162"/>
      <c r="AF19" s="162"/>
      <c r="AG19" s="162" t="s">
        <v>232</v>
      </c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33.75" outlineLevel="1" x14ac:dyDescent="0.2">
      <c r="A20" s="317">
        <v>12</v>
      </c>
      <c r="B20" s="316" t="s">
        <v>414</v>
      </c>
      <c r="C20" s="315" t="s">
        <v>413</v>
      </c>
      <c r="D20" s="314" t="s">
        <v>120</v>
      </c>
      <c r="E20" s="313">
        <v>4</v>
      </c>
      <c r="F20" s="312"/>
      <c r="G20" s="311">
        <f>ROUND(E20*F20,2)</f>
        <v>0</v>
      </c>
      <c r="H20" s="312"/>
      <c r="I20" s="311">
        <f>ROUND(E20*H20,2)</f>
        <v>0</v>
      </c>
      <c r="J20" s="312"/>
      <c r="K20" s="311">
        <f>ROUND(E20*J20,2)</f>
        <v>0</v>
      </c>
      <c r="L20" s="311">
        <v>21</v>
      </c>
      <c r="M20" s="311">
        <f>G20*(1+L20/100)</f>
        <v>0</v>
      </c>
      <c r="N20" s="311">
        <v>3.5000000000000003E-2</v>
      </c>
      <c r="O20" s="311">
        <f>ROUND(E20*N20,2)</f>
        <v>0.14000000000000001</v>
      </c>
      <c r="P20" s="311">
        <v>0</v>
      </c>
      <c r="Q20" s="311">
        <f>ROUND(E20*P20,2)</f>
        <v>0</v>
      </c>
      <c r="R20" s="311" t="s">
        <v>398</v>
      </c>
      <c r="S20" s="311" t="s">
        <v>194</v>
      </c>
      <c r="T20" s="318" t="s">
        <v>193</v>
      </c>
      <c r="U20" s="284">
        <v>0</v>
      </c>
      <c r="V20" s="284">
        <f>ROUND(E20*U20,2)</f>
        <v>0</v>
      </c>
      <c r="W20" s="284"/>
      <c r="X20" s="162"/>
      <c r="Y20" s="162"/>
      <c r="Z20" s="162"/>
      <c r="AA20" s="162"/>
      <c r="AB20" s="162"/>
      <c r="AC20" s="162"/>
      <c r="AD20" s="162"/>
      <c r="AE20" s="162"/>
      <c r="AF20" s="162"/>
      <c r="AG20" s="162" t="s">
        <v>397</v>
      </c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317">
        <v>13</v>
      </c>
      <c r="B21" s="316" t="s">
        <v>412</v>
      </c>
      <c r="C21" s="315" t="s">
        <v>411</v>
      </c>
      <c r="D21" s="314" t="s">
        <v>153</v>
      </c>
      <c r="E21" s="313">
        <v>60</v>
      </c>
      <c r="F21" s="312"/>
      <c r="G21" s="311">
        <f>ROUND(E21*F21,2)</f>
        <v>0</v>
      </c>
      <c r="H21" s="312"/>
      <c r="I21" s="311">
        <f>ROUND(E21*H21,2)</f>
        <v>0</v>
      </c>
      <c r="J21" s="312"/>
      <c r="K21" s="311">
        <f>ROUND(E21*J21,2)</f>
        <v>0</v>
      </c>
      <c r="L21" s="311">
        <v>21</v>
      </c>
      <c r="M21" s="311">
        <f>G21*(1+L21/100)</f>
        <v>0</v>
      </c>
      <c r="N21" s="311">
        <v>0</v>
      </c>
      <c r="O21" s="311">
        <f>ROUND(E21*N21,2)</f>
        <v>0</v>
      </c>
      <c r="P21" s="311">
        <v>0</v>
      </c>
      <c r="Q21" s="311">
        <f>ROUND(E21*P21,2)</f>
        <v>0</v>
      </c>
      <c r="R21" s="311" t="s">
        <v>358</v>
      </c>
      <c r="S21" s="311" t="s">
        <v>194</v>
      </c>
      <c r="T21" s="318" t="s">
        <v>194</v>
      </c>
      <c r="U21" s="284">
        <v>0.11600000000000001</v>
      </c>
      <c r="V21" s="284">
        <f>ROUND(E21*U21,2)</f>
        <v>6.96</v>
      </c>
      <c r="W21" s="284"/>
      <c r="X21" s="162"/>
      <c r="Y21" s="162"/>
      <c r="Z21" s="162"/>
      <c r="AA21" s="162"/>
      <c r="AB21" s="162"/>
      <c r="AC21" s="162"/>
      <c r="AD21" s="162"/>
      <c r="AE21" s="162"/>
      <c r="AF21" s="162"/>
      <c r="AG21" s="162" t="s">
        <v>232</v>
      </c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317">
        <v>14</v>
      </c>
      <c r="B22" s="316" t="s">
        <v>410</v>
      </c>
      <c r="C22" s="315" t="s">
        <v>409</v>
      </c>
      <c r="D22" s="314" t="s">
        <v>120</v>
      </c>
      <c r="E22" s="313">
        <v>4</v>
      </c>
      <c r="F22" s="312"/>
      <c r="G22" s="311">
        <f>ROUND(E22*F22,2)</f>
        <v>0</v>
      </c>
      <c r="H22" s="312"/>
      <c r="I22" s="311">
        <f>ROUND(E22*H22,2)</f>
        <v>0</v>
      </c>
      <c r="J22" s="312"/>
      <c r="K22" s="311">
        <f>ROUND(E22*J22,2)</f>
        <v>0</v>
      </c>
      <c r="L22" s="311">
        <v>21</v>
      </c>
      <c r="M22" s="311">
        <f>G22*(1+L22/100)</f>
        <v>0</v>
      </c>
      <c r="N22" s="311">
        <v>2.0000000000000001E-4</v>
      </c>
      <c r="O22" s="311">
        <f>ROUND(E22*N22,2)</f>
        <v>0</v>
      </c>
      <c r="P22" s="311">
        <v>0</v>
      </c>
      <c r="Q22" s="311">
        <f>ROUND(E22*P22,2)</f>
        <v>0</v>
      </c>
      <c r="R22" s="311" t="s">
        <v>398</v>
      </c>
      <c r="S22" s="311" t="s">
        <v>194</v>
      </c>
      <c r="T22" s="318" t="s">
        <v>193</v>
      </c>
      <c r="U22" s="284">
        <v>0</v>
      </c>
      <c r="V22" s="284">
        <f>ROUND(E22*U22,2)</f>
        <v>0</v>
      </c>
      <c r="W22" s="284"/>
      <c r="X22" s="162"/>
      <c r="Y22" s="162"/>
      <c r="Z22" s="162"/>
      <c r="AA22" s="162"/>
      <c r="AB22" s="162"/>
      <c r="AC22" s="162"/>
      <c r="AD22" s="162"/>
      <c r="AE22" s="162"/>
      <c r="AF22" s="162"/>
      <c r="AG22" s="162" t="s">
        <v>397</v>
      </c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317">
        <v>15</v>
      </c>
      <c r="B23" s="316" t="s">
        <v>408</v>
      </c>
      <c r="C23" s="315" t="s">
        <v>407</v>
      </c>
      <c r="D23" s="314" t="s">
        <v>120</v>
      </c>
      <c r="E23" s="313">
        <v>4</v>
      </c>
      <c r="F23" s="312"/>
      <c r="G23" s="311">
        <f>ROUND(E23*F23,2)</f>
        <v>0</v>
      </c>
      <c r="H23" s="312"/>
      <c r="I23" s="311">
        <f>ROUND(E23*H23,2)</f>
        <v>0</v>
      </c>
      <c r="J23" s="312"/>
      <c r="K23" s="311">
        <f>ROUND(E23*J23,2)</f>
        <v>0</v>
      </c>
      <c r="L23" s="311">
        <v>21</v>
      </c>
      <c r="M23" s="311">
        <f>G23*(1+L23/100)</f>
        <v>0</v>
      </c>
      <c r="N23" s="311">
        <v>0</v>
      </c>
      <c r="O23" s="311">
        <f>ROUND(E23*N23,2)</f>
        <v>0</v>
      </c>
      <c r="P23" s="311">
        <v>0</v>
      </c>
      <c r="Q23" s="311">
        <f>ROUND(E23*P23,2)</f>
        <v>0</v>
      </c>
      <c r="R23" s="311" t="s">
        <v>358</v>
      </c>
      <c r="S23" s="311" t="s">
        <v>194</v>
      </c>
      <c r="T23" s="318" t="s">
        <v>194</v>
      </c>
      <c r="U23" s="284">
        <v>1.4166700000000001</v>
      </c>
      <c r="V23" s="284">
        <f>ROUND(E23*U23,2)</f>
        <v>5.67</v>
      </c>
      <c r="W23" s="284"/>
      <c r="X23" s="162"/>
      <c r="Y23" s="162"/>
      <c r="Z23" s="162"/>
      <c r="AA23" s="162"/>
      <c r="AB23" s="162"/>
      <c r="AC23" s="162"/>
      <c r="AD23" s="162"/>
      <c r="AE23" s="162"/>
      <c r="AF23" s="162"/>
      <c r="AG23" s="162" t="s">
        <v>232</v>
      </c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317">
        <v>16</v>
      </c>
      <c r="B24" s="316" t="s">
        <v>406</v>
      </c>
      <c r="C24" s="315" t="s">
        <v>405</v>
      </c>
      <c r="D24" s="314" t="s">
        <v>120</v>
      </c>
      <c r="E24" s="313">
        <v>4</v>
      </c>
      <c r="F24" s="312"/>
      <c r="G24" s="311">
        <f>ROUND(E24*F24,2)</f>
        <v>0</v>
      </c>
      <c r="H24" s="312"/>
      <c r="I24" s="311">
        <f>ROUND(E24*H24,2)</f>
        <v>0</v>
      </c>
      <c r="J24" s="312"/>
      <c r="K24" s="311">
        <f>ROUND(E24*J24,2)</f>
        <v>0</v>
      </c>
      <c r="L24" s="311">
        <v>21</v>
      </c>
      <c r="M24" s="311">
        <f>G24*(1+L24/100)</f>
        <v>0</v>
      </c>
      <c r="N24" s="311">
        <v>0</v>
      </c>
      <c r="O24" s="311">
        <f>ROUND(E24*N24,2)</f>
        <v>0</v>
      </c>
      <c r="P24" s="311">
        <v>0</v>
      </c>
      <c r="Q24" s="311">
        <f>ROUND(E24*P24,2)</f>
        <v>0</v>
      </c>
      <c r="R24" s="311" t="s">
        <v>358</v>
      </c>
      <c r="S24" s="311" t="s">
        <v>194</v>
      </c>
      <c r="T24" s="318" t="s">
        <v>194</v>
      </c>
      <c r="U24" s="284">
        <v>0.86667000000000005</v>
      </c>
      <c r="V24" s="284">
        <f>ROUND(E24*U24,2)</f>
        <v>3.47</v>
      </c>
      <c r="W24" s="284"/>
      <c r="X24" s="162"/>
      <c r="Y24" s="162"/>
      <c r="Z24" s="162"/>
      <c r="AA24" s="162"/>
      <c r="AB24" s="162"/>
      <c r="AC24" s="162"/>
      <c r="AD24" s="162"/>
      <c r="AE24" s="162"/>
      <c r="AF24" s="162"/>
      <c r="AG24" s="162" t="s">
        <v>232</v>
      </c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 x14ac:dyDescent="0.2">
      <c r="A25" s="317">
        <v>17</v>
      </c>
      <c r="B25" s="316" t="s">
        <v>404</v>
      </c>
      <c r="C25" s="315" t="s">
        <v>403</v>
      </c>
      <c r="D25" s="314" t="s">
        <v>120</v>
      </c>
      <c r="E25" s="313">
        <v>4</v>
      </c>
      <c r="F25" s="312"/>
      <c r="G25" s="311">
        <f>ROUND(E25*F25,2)</f>
        <v>0</v>
      </c>
      <c r="H25" s="312"/>
      <c r="I25" s="311">
        <f>ROUND(E25*H25,2)</f>
        <v>0</v>
      </c>
      <c r="J25" s="312"/>
      <c r="K25" s="311">
        <f>ROUND(E25*J25,2)</f>
        <v>0</v>
      </c>
      <c r="L25" s="311">
        <v>21</v>
      </c>
      <c r="M25" s="311">
        <f>G25*(1+L25/100)</f>
        <v>0</v>
      </c>
      <c r="N25" s="311">
        <v>0</v>
      </c>
      <c r="O25" s="311">
        <f>ROUND(E25*N25,2)</f>
        <v>0</v>
      </c>
      <c r="P25" s="311">
        <v>0</v>
      </c>
      <c r="Q25" s="311">
        <f>ROUND(E25*P25,2)</f>
        <v>0</v>
      </c>
      <c r="R25" s="311" t="s">
        <v>398</v>
      </c>
      <c r="S25" s="311" t="s">
        <v>194</v>
      </c>
      <c r="T25" s="318" t="s">
        <v>193</v>
      </c>
      <c r="U25" s="284">
        <v>0</v>
      </c>
      <c r="V25" s="284">
        <f>ROUND(E25*U25,2)</f>
        <v>0</v>
      </c>
      <c r="W25" s="284"/>
      <c r="X25" s="162"/>
      <c r="Y25" s="162"/>
      <c r="Z25" s="162"/>
      <c r="AA25" s="162"/>
      <c r="AB25" s="162"/>
      <c r="AC25" s="162"/>
      <c r="AD25" s="162"/>
      <c r="AE25" s="162"/>
      <c r="AF25" s="162"/>
      <c r="AG25" s="162" t="s">
        <v>397</v>
      </c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2.5" outlineLevel="1" x14ac:dyDescent="0.2">
      <c r="A26" s="317">
        <v>18</v>
      </c>
      <c r="B26" s="316" t="s">
        <v>402</v>
      </c>
      <c r="C26" s="315" t="s">
        <v>401</v>
      </c>
      <c r="D26" s="314" t="s">
        <v>120</v>
      </c>
      <c r="E26" s="313">
        <v>4</v>
      </c>
      <c r="F26" s="312"/>
      <c r="G26" s="311">
        <f>ROUND(E26*F26,2)</f>
        <v>0</v>
      </c>
      <c r="H26" s="312"/>
      <c r="I26" s="311">
        <f>ROUND(E26*H26,2)</f>
        <v>0</v>
      </c>
      <c r="J26" s="312"/>
      <c r="K26" s="311">
        <f>ROUND(E26*J26,2)</f>
        <v>0</v>
      </c>
      <c r="L26" s="311">
        <v>21</v>
      </c>
      <c r="M26" s="311">
        <f>G26*(1+L26/100)</f>
        <v>0</v>
      </c>
      <c r="N26" s="311">
        <v>0</v>
      </c>
      <c r="O26" s="311">
        <f>ROUND(E26*N26,2)</f>
        <v>0</v>
      </c>
      <c r="P26" s="311">
        <v>0</v>
      </c>
      <c r="Q26" s="311">
        <f>ROUND(E26*P26,2)</f>
        <v>0</v>
      </c>
      <c r="R26" s="311" t="s">
        <v>358</v>
      </c>
      <c r="S26" s="311" t="s">
        <v>194</v>
      </c>
      <c r="T26" s="318" t="s">
        <v>194</v>
      </c>
      <c r="U26" s="284">
        <v>4.0058300000000004</v>
      </c>
      <c r="V26" s="284">
        <f>ROUND(E26*U26,2)</f>
        <v>16.02</v>
      </c>
      <c r="W26" s="284"/>
      <c r="X26" s="162"/>
      <c r="Y26" s="162"/>
      <c r="Z26" s="162"/>
      <c r="AA26" s="162"/>
      <c r="AB26" s="162"/>
      <c r="AC26" s="162"/>
      <c r="AD26" s="162"/>
      <c r="AE26" s="162"/>
      <c r="AF26" s="162"/>
      <c r="AG26" s="162" t="s">
        <v>232</v>
      </c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317">
        <v>19</v>
      </c>
      <c r="B27" s="316" t="s">
        <v>400</v>
      </c>
      <c r="C27" s="315" t="s">
        <v>399</v>
      </c>
      <c r="D27" s="314" t="s">
        <v>130</v>
      </c>
      <c r="E27" s="313">
        <v>45</v>
      </c>
      <c r="F27" s="312"/>
      <c r="G27" s="311">
        <f>ROUND(E27*F27,2)</f>
        <v>0</v>
      </c>
      <c r="H27" s="312"/>
      <c r="I27" s="311">
        <f>ROUND(E27*H27,2)</f>
        <v>0</v>
      </c>
      <c r="J27" s="312"/>
      <c r="K27" s="311">
        <f>ROUND(E27*J27,2)</f>
        <v>0</v>
      </c>
      <c r="L27" s="311">
        <v>21</v>
      </c>
      <c r="M27" s="311">
        <f>G27*(1+L27/100)</f>
        <v>0</v>
      </c>
      <c r="N27" s="311">
        <v>1E-3</v>
      </c>
      <c r="O27" s="311">
        <f>ROUND(E27*N27,2)</f>
        <v>0.05</v>
      </c>
      <c r="P27" s="311">
        <v>0</v>
      </c>
      <c r="Q27" s="311">
        <f>ROUND(E27*P27,2)</f>
        <v>0</v>
      </c>
      <c r="R27" s="311" t="s">
        <v>398</v>
      </c>
      <c r="S27" s="311" t="s">
        <v>194</v>
      </c>
      <c r="T27" s="318" t="s">
        <v>193</v>
      </c>
      <c r="U27" s="284">
        <v>0</v>
      </c>
      <c r="V27" s="284">
        <f>ROUND(E27*U27,2)</f>
        <v>0</v>
      </c>
      <c r="W27" s="284"/>
      <c r="X27" s="162"/>
      <c r="Y27" s="162"/>
      <c r="Z27" s="162"/>
      <c r="AA27" s="162"/>
      <c r="AB27" s="162"/>
      <c r="AC27" s="162"/>
      <c r="AD27" s="162"/>
      <c r="AE27" s="162"/>
      <c r="AF27" s="162"/>
      <c r="AG27" s="162" t="s">
        <v>397</v>
      </c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ht="22.5" outlineLevel="1" x14ac:dyDescent="0.2">
      <c r="A28" s="317">
        <v>20</v>
      </c>
      <c r="B28" s="316" t="s">
        <v>396</v>
      </c>
      <c r="C28" s="315" t="s">
        <v>395</v>
      </c>
      <c r="D28" s="314" t="s">
        <v>153</v>
      </c>
      <c r="E28" s="313">
        <v>45</v>
      </c>
      <c r="F28" s="312"/>
      <c r="G28" s="311">
        <f>ROUND(E28*F28,2)</f>
        <v>0</v>
      </c>
      <c r="H28" s="312"/>
      <c r="I28" s="311">
        <f>ROUND(E28*H28,2)</f>
        <v>0</v>
      </c>
      <c r="J28" s="312"/>
      <c r="K28" s="311">
        <f>ROUND(E28*J28,2)</f>
        <v>0</v>
      </c>
      <c r="L28" s="311">
        <v>21</v>
      </c>
      <c r="M28" s="311">
        <f>G28*(1+L28/100)</f>
        <v>0</v>
      </c>
      <c r="N28" s="311">
        <v>0</v>
      </c>
      <c r="O28" s="311">
        <f>ROUND(E28*N28,2)</f>
        <v>0</v>
      </c>
      <c r="P28" s="311">
        <v>0</v>
      </c>
      <c r="Q28" s="311">
        <f>ROUND(E28*P28,2)</f>
        <v>0</v>
      </c>
      <c r="R28" s="311" t="s">
        <v>358</v>
      </c>
      <c r="S28" s="311" t="s">
        <v>194</v>
      </c>
      <c r="T28" s="318" t="s">
        <v>194</v>
      </c>
      <c r="U28" s="284">
        <v>0.12000000000000001</v>
      </c>
      <c r="V28" s="284">
        <f>ROUND(E28*U28,2)</f>
        <v>5.4</v>
      </c>
      <c r="W28" s="284"/>
      <c r="X28" s="162"/>
      <c r="Y28" s="162"/>
      <c r="Z28" s="162"/>
      <c r="AA28" s="162"/>
      <c r="AB28" s="162"/>
      <c r="AC28" s="162"/>
      <c r="AD28" s="162"/>
      <c r="AE28" s="162"/>
      <c r="AF28" s="162"/>
      <c r="AG28" s="162" t="s">
        <v>232</v>
      </c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x14ac:dyDescent="0.2">
      <c r="A29" s="328" t="s">
        <v>92</v>
      </c>
      <c r="B29" s="304" t="s">
        <v>356</v>
      </c>
      <c r="C29" s="303" t="s">
        <v>355</v>
      </c>
      <c r="D29" s="302"/>
      <c r="E29" s="301"/>
      <c r="F29" s="300"/>
      <c r="G29" s="300">
        <f>SUMIF(AG30:AG36,"&lt;&gt;NOR",G30:G36)</f>
        <v>0</v>
      </c>
      <c r="H29" s="300"/>
      <c r="I29" s="300">
        <f>SUM(I30:I36)</f>
        <v>0</v>
      </c>
      <c r="J29" s="300"/>
      <c r="K29" s="300">
        <f>SUM(K30:K36)</f>
        <v>0</v>
      </c>
      <c r="L29" s="300"/>
      <c r="M29" s="300">
        <f>SUM(M30:M36)</f>
        <v>0</v>
      </c>
      <c r="N29" s="300"/>
      <c r="O29" s="300">
        <f>SUM(O30:O36)</f>
        <v>14.88</v>
      </c>
      <c r="P29" s="300"/>
      <c r="Q29" s="300">
        <f>SUM(Q30:Q36)</f>
        <v>0</v>
      </c>
      <c r="R29" s="300"/>
      <c r="S29" s="300"/>
      <c r="T29" s="299"/>
      <c r="U29" s="298"/>
      <c r="V29" s="298">
        <f>SUM(V30:V36)</f>
        <v>50.54</v>
      </c>
      <c r="W29" s="298"/>
      <c r="AG29" t="s">
        <v>93</v>
      </c>
    </row>
    <row r="30" spans="1:60" outlineLevel="1" x14ac:dyDescent="0.2">
      <c r="A30" s="317">
        <v>21</v>
      </c>
      <c r="B30" s="316" t="s">
        <v>394</v>
      </c>
      <c r="C30" s="315" t="s">
        <v>393</v>
      </c>
      <c r="D30" s="314" t="s">
        <v>107</v>
      </c>
      <c r="E30" s="313">
        <v>4</v>
      </c>
      <c r="F30" s="312"/>
      <c r="G30" s="311">
        <f>ROUND(E30*F30,2)</f>
        <v>0</v>
      </c>
      <c r="H30" s="312"/>
      <c r="I30" s="311">
        <f>ROUND(E30*H30,2)</f>
        <v>0</v>
      </c>
      <c r="J30" s="312"/>
      <c r="K30" s="311">
        <f>ROUND(E30*J30,2)</f>
        <v>0</v>
      </c>
      <c r="L30" s="311">
        <v>21</v>
      </c>
      <c r="M30" s="311">
        <f>G30*(1+L30/100)</f>
        <v>0</v>
      </c>
      <c r="N30" s="311">
        <v>0</v>
      </c>
      <c r="O30" s="311">
        <f>ROUND(E30*N30,2)</f>
        <v>0</v>
      </c>
      <c r="P30" s="311">
        <v>0</v>
      </c>
      <c r="Q30" s="311">
        <f>ROUND(E30*P30,2)</f>
        <v>0</v>
      </c>
      <c r="R30" s="311"/>
      <c r="S30" s="311" t="s">
        <v>194</v>
      </c>
      <c r="T30" s="318" t="s">
        <v>194</v>
      </c>
      <c r="U30" s="284">
        <v>3.4400000000000004</v>
      </c>
      <c r="V30" s="284">
        <f>ROUND(E30*U30,2)</f>
        <v>13.76</v>
      </c>
      <c r="W30" s="284"/>
      <c r="X30" s="162"/>
      <c r="Y30" s="162"/>
      <c r="Z30" s="162"/>
      <c r="AA30" s="162"/>
      <c r="AB30" s="162"/>
      <c r="AC30" s="162"/>
      <c r="AD30" s="162"/>
      <c r="AE30" s="162"/>
      <c r="AF30" s="162"/>
      <c r="AG30" s="162" t="s">
        <v>232</v>
      </c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317">
        <v>22</v>
      </c>
      <c r="B31" s="316" t="s">
        <v>392</v>
      </c>
      <c r="C31" s="315" t="s">
        <v>391</v>
      </c>
      <c r="D31" s="314" t="s">
        <v>107</v>
      </c>
      <c r="E31" s="313">
        <v>2</v>
      </c>
      <c r="F31" s="312"/>
      <c r="G31" s="311">
        <f>ROUND(E31*F31,2)</f>
        <v>0</v>
      </c>
      <c r="H31" s="312"/>
      <c r="I31" s="311">
        <f>ROUND(E31*H31,2)</f>
        <v>0</v>
      </c>
      <c r="J31" s="312"/>
      <c r="K31" s="311">
        <f>ROUND(E31*J31,2)</f>
        <v>0</v>
      </c>
      <c r="L31" s="311">
        <v>21</v>
      </c>
      <c r="M31" s="311">
        <f>G31*(1+L31/100)</f>
        <v>0</v>
      </c>
      <c r="N31" s="311">
        <v>2.5589200000000001</v>
      </c>
      <c r="O31" s="311">
        <f>ROUND(E31*N31,2)</f>
        <v>5.12</v>
      </c>
      <c r="P31" s="311">
        <v>0</v>
      </c>
      <c r="Q31" s="311">
        <f>ROUND(E31*P31,2)</f>
        <v>0</v>
      </c>
      <c r="R31" s="311"/>
      <c r="S31" s="311" t="s">
        <v>194</v>
      </c>
      <c r="T31" s="318" t="s">
        <v>194</v>
      </c>
      <c r="U31" s="284">
        <v>4</v>
      </c>
      <c r="V31" s="284">
        <f>ROUND(E31*U31,2)</f>
        <v>8</v>
      </c>
      <c r="W31" s="284"/>
      <c r="X31" s="162"/>
      <c r="Y31" s="162"/>
      <c r="Z31" s="162"/>
      <c r="AA31" s="162"/>
      <c r="AB31" s="162"/>
      <c r="AC31" s="162"/>
      <c r="AD31" s="162"/>
      <c r="AE31" s="162"/>
      <c r="AF31" s="162"/>
      <c r="AG31" s="162" t="s">
        <v>232</v>
      </c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317">
        <v>23</v>
      </c>
      <c r="B32" s="316" t="s">
        <v>390</v>
      </c>
      <c r="C32" s="315" t="s">
        <v>389</v>
      </c>
      <c r="D32" s="314" t="s">
        <v>120</v>
      </c>
      <c r="E32" s="313">
        <v>4</v>
      </c>
      <c r="F32" s="312"/>
      <c r="G32" s="311">
        <f>ROUND(E32*F32,2)</f>
        <v>0</v>
      </c>
      <c r="H32" s="312"/>
      <c r="I32" s="311">
        <f>ROUND(E32*H32,2)</f>
        <v>0</v>
      </c>
      <c r="J32" s="312"/>
      <c r="K32" s="311">
        <f>ROUND(E32*J32,2)</f>
        <v>0</v>
      </c>
      <c r="L32" s="311">
        <v>21</v>
      </c>
      <c r="M32" s="311">
        <f>G32*(1+L32/100)</f>
        <v>0</v>
      </c>
      <c r="N32" s="311">
        <v>0.13682000000000002</v>
      </c>
      <c r="O32" s="311">
        <f>ROUND(E32*N32,2)</f>
        <v>0.55000000000000004</v>
      </c>
      <c r="P32" s="311">
        <v>0</v>
      </c>
      <c r="Q32" s="311">
        <f>ROUND(E32*P32,2)</f>
        <v>0</v>
      </c>
      <c r="R32" s="311"/>
      <c r="S32" s="311" t="s">
        <v>194</v>
      </c>
      <c r="T32" s="318" t="s">
        <v>194</v>
      </c>
      <c r="U32" s="284">
        <v>2.8270000000000004</v>
      </c>
      <c r="V32" s="284">
        <f>ROUND(E32*U32,2)</f>
        <v>11.31</v>
      </c>
      <c r="W32" s="284"/>
      <c r="X32" s="162"/>
      <c r="Y32" s="162"/>
      <c r="Z32" s="162"/>
      <c r="AA32" s="162"/>
      <c r="AB32" s="162"/>
      <c r="AC32" s="162"/>
      <c r="AD32" s="162"/>
      <c r="AE32" s="162"/>
      <c r="AF32" s="162"/>
      <c r="AG32" s="162" t="s">
        <v>232</v>
      </c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317">
        <v>24</v>
      </c>
      <c r="B33" s="316" t="s">
        <v>388</v>
      </c>
      <c r="C33" s="315" t="s">
        <v>387</v>
      </c>
      <c r="D33" s="314" t="s">
        <v>153</v>
      </c>
      <c r="E33" s="313">
        <v>45</v>
      </c>
      <c r="F33" s="312"/>
      <c r="G33" s="311">
        <f>ROUND(E33*F33,2)</f>
        <v>0</v>
      </c>
      <c r="H33" s="312"/>
      <c r="I33" s="311">
        <f>ROUND(E33*H33,2)</f>
        <v>0</v>
      </c>
      <c r="J33" s="312"/>
      <c r="K33" s="311">
        <f>ROUND(E33*J33,2)</f>
        <v>0</v>
      </c>
      <c r="L33" s="311">
        <v>21</v>
      </c>
      <c r="M33" s="311">
        <f>G33*(1+L33/100)</f>
        <v>0</v>
      </c>
      <c r="N33" s="311">
        <v>0</v>
      </c>
      <c r="O33" s="311">
        <f>ROUND(E33*N33,2)</f>
        <v>0</v>
      </c>
      <c r="P33" s="311">
        <v>0</v>
      </c>
      <c r="Q33" s="311">
        <f>ROUND(E33*P33,2)</f>
        <v>0</v>
      </c>
      <c r="R33" s="311"/>
      <c r="S33" s="311" t="s">
        <v>194</v>
      </c>
      <c r="T33" s="318" t="s">
        <v>194</v>
      </c>
      <c r="U33" s="284">
        <v>0.10220000000000001</v>
      </c>
      <c r="V33" s="284">
        <f>ROUND(E33*U33,2)</f>
        <v>4.5999999999999996</v>
      </c>
      <c r="W33" s="284"/>
      <c r="X33" s="162"/>
      <c r="Y33" s="162"/>
      <c r="Z33" s="162"/>
      <c r="AA33" s="162"/>
      <c r="AB33" s="162"/>
      <c r="AC33" s="162"/>
      <c r="AD33" s="162"/>
      <c r="AE33" s="162"/>
      <c r="AF33" s="162"/>
      <c r="AG33" s="162" t="s">
        <v>232</v>
      </c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317">
        <v>25</v>
      </c>
      <c r="B34" s="316" t="s">
        <v>386</v>
      </c>
      <c r="C34" s="315" t="s">
        <v>385</v>
      </c>
      <c r="D34" s="314" t="s">
        <v>153</v>
      </c>
      <c r="E34" s="313">
        <v>45</v>
      </c>
      <c r="F34" s="312"/>
      <c r="G34" s="311">
        <f>ROUND(E34*F34,2)</f>
        <v>0</v>
      </c>
      <c r="H34" s="312"/>
      <c r="I34" s="311">
        <f>ROUND(E34*H34,2)</f>
        <v>0</v>
      </c>
      <c r="J34" s="312"/>
      <c r="K34" s="311">
        <f>ROUND(E34*J34,2)</f>
        <v>0</v>
      </c>
      <c r="L34" s="311">
        <v>21</v>
      </c>
      <c r="M34" s="311">
        <f>G34*(1+L34/100)</f>
        <v>0</v>
      </c>
      <c r="N34" s="311">
        <v>0.20475000000000002</v>
      </c>
      <c r="O34" s="311">
        <f>ROUND(E34*N34,2)</f>
        <v>9.2100000000000009</v>
      </c>
      <c r="P34" s="311">
        <v>0</v>
      </c>
      <c r="Q34" s="311">
        <f>ROUND(E34*P34,2)</f>
        <v>0</v>
      </c>
      <c r="R34" s="311"/>
      <c r="S34" s="311" t="s">
        <v>194</v>
      </c>
      <c r="T34" s="318" t="s">
        <v>194</v>
      </c>
      <c r="U34" s="284">
        <v>9.8000000000000004E-2</v>
      </c>
      <c r="V34" s="284">
        <f>ROUND(E34*U34,2)</f>
        <v>4.41</v>
      </c>
      <c r="W34" s="284"/>
      <c r="X34" s="162"/>
      <c r="Y34" s="162"/>
      <c r="Z34" s="162"/>
      <c r="AA34" s="162"/>
      <c r="AB34" s="162"/>
      <c r="AC34" s="162"/>
      <c r="AD34" s="162"/>
      <c r="AE34" s="162"/>
      <c r="AF34" s="162"/>
      <c r="AG34" s="162" t="s">
        <v>232</v>
      </c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317">
        <v>26</v>
      </c>
      <c r="B35" s="316" t="s">
        <v>384</v>
      </c>
      <c r="C35" s="315" t="s">
        <v>383</v>
      </c>
      <c r="D35" s="314" t="s">
        <v>153</v>
      </c>
      <c r="E35" s="313">
        <v>45</v>
      </c>
      <c r="F35" s="312"/>
      <c r="G35" s="311">
        <f>ROUND(E35*F35,2)</f>
        <v>0</v>
      </c>
      <c r="H35" s="312"/>
      <c r="I35" s="311">
        <f>ROUND(E35*H35,2)</f>
        <v>0</v>
      </c>
      <c r="J35" s="312"/>
      <c r="K35" s="311">
        <f>ROUND(E35*J35,2)</f>
        <v>0</v>
      </c>
      <c r="L35" s="311">
        <v>21</v>
      </c>
      <c r="M35" s="311">
        <f>G35*(1+L35/100)</f>
        <v>0</v>
      </c>
      <c r="N35" s="311">
        <v>6.0000000000000002E-5</v>
      </c>
      <c r="O35" s="311">
        <f>ROUND(E35*N35,2)</f>
        <v>0</v>
      </c>
      <c r="P35" s="311">
        <v>0</v>
      </c>
      <c r="Q35" s="311">
        <f>ROUND(E35*P35,2)</f>
        <v>0</v>
      </c>
      <c r="R35" s="311"/>
      <c r="S35" s="311" t="s">
        <v>194</v>
      </c>
      <c r="T35" s="318" t="s">
        <v>194</v>
      </c>
      <c r="U35" s="284">
        <v>2.6000000000000002E-2</v>
      </c>
      <c r="V35" s="284">
        <f>ROUND(E35*U35,2)</f>
        <v>1.17</v>
      </c>
      <c r="W35" s="284"/>
      <c r="X35" s="162"/>
      <c r="Y35" s="162"/>
      <c r="Z35" s="162"/>
      <c r="AA35" s="162"/>
      <c r="AB35" s="162"/>
      <c r="AC35" s="162"/>
      <c r="AD35" s="162"/>
      <c r="AE35" s="162"/>
      <c r="AF35" s="162"/>
      <c r="AG35" s="162" t="s">
        <v>232</v>
      </c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317">
        <v>27</v>
      </c>
      <c r="B36" s="316" t="s">
        <v>382</v>
      </c>
      <c r="C36" s="315" t="s">
        <v>381</v>
      </c>
      <c r="D36" s="314" t="s">
        <v>153</v>
      </c>
      <c r="E36" s="313">
        <v>45</v>
      </c>
      <c r="F36" s="312"/>
      <c r="G36" s="311">
        <f>ROUND(E36*F36,2)</f>
        <v>0</v>
      </c>
      <c r="H36" s="312"/>
      <c r="I36" s="311">
        <f>ROUND(E36*H36,2)</f>
        <v>0</v>
      </c>
      <c r="J36" s="312"/>
      <c r="K36" s="311">
        <f>ROUND(E36*J36,2)</f>
        <v>0</v>
      </c>
      <c r="L36" s="311">
        <v>21</v>
      </c>
      <c r="M36" s="311">
        <f>G36*(1+L36/100)</f>
        <v>0</v>
      </c>
      <c r="N36" s="311">
        <v>0</v>
      </c>
      <c r="O36" s="311">
        <f>ROUND(E36*N36,2)</f>
        <v>0</v>
      </c>
      <c r="P36" s="311">
        <v>0</v>
      </c>
      <c r="Q36" s="311">
        <f>ROUND(E36*P36,2)</f>
        <v>0</v>
      </c>
      <c r="R36" s="311"/>
      <c r="S36" s="311" t="s">
        <v>194</v>
      </c>
      <c r="T36" s="318" t="s">
        <v>194</v>
      </c>
      <c r="U36" s="284">
        <v>0.16200000000000001</v>
      </c>
      <c r="V36" s="284">
        <f>ROUND(E36*U36,2)</f>
        <v>7.29</v>
      </c>
      <c r="W36" s="284"/>
      <c r="X36" s="162"/>
      <c r="Y36" s="162"/>
      <c r="Z36" s="162"/>
      <c r="AA36" s="162"/>
      <c r="AB36" s="162"/>
      <c r="AC36" s="162"/>
      <c r="AD36" s="162"/>
      <c r="AE36" s="162"/>
      <c r="AF36" s="162"/>
      <c r="AG36" s="162" t="s">
        <v>232</v>
      </c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x14ac:dyDescent="0.2">
      <c r="A37" s="328" t="s">
        <v>92</v>
      </c>
      <c r="B37" s="304" t="s">
        <v>65</v>
      </c>
      <c r="C37" s="303" t="s">
        <v>26</v>
      </c>
      <c r="D37" s="302"/>
      <c r="E37" s="301"/>
      <c r="F37" s="300"/>
      <c r="G37" s="300">
        <f>SUMIF(AG38:AG41,"&lt;&gt;NOR",G38:G41)</f>
        <v>0</v>
      </c>
      <c r="H37" s="300"/>
      <c r="I37" s="300">
        <f>SUM(I38:I41)</f>
        <v>0</v>
      </c>
      <c r="J37" s="300"/>
      <c r="K37" s="300">
        <f>SUM(K38:K41)</f>
        <v>0</v>
      </c>
      <c r="L37" s="300"/>
      <c r="M37" s="300">
        <f>SUM(M38:M41)</f>
        <v>0</v>
      </c>
      <c r="N37" s="300"/>
      <c r="O37" s="300">
        <f>SUM(O38:O41)</f>
        <v>0</v>
      </c>
      <c r="P37" s="300"/>
      <c r="Q37" s="300">
        <f>SUM(Q38:Q41)</f>
        <v>0</v>
      </c>
      <c r="R37" s="300"/>
      <c r="S37" s="300"/>
      <c r="T37" s="299"/>
      <c r="U37" s="298"/>
      <c r="V37" s="298">
        <f>SUM(V38:V41)</f>
        <v>8</v>
      </c>
      <c r="W37" s="298"/>
      <c r="AG37" t="s">
        <v>93</v>
      </c>
    </row>
    <row r="38" spans="1:60" outlineLevel="1" x14ac:dyDescent="0.2">
      <c r="A38" s="317">
        <v>28</v>
      </c>
      <c r="B38" s="316" t="s">
        <v>380</v>
      </c>
      <c r="C38" s="315" t="s">
        <v>379</v>
      </c>
      <c r="D38" s="314" t="s">
        <v>378</v>
      </c>
      <c r="E38" s="313">
        <v>8</v>
      </c>
      <c r="F38" s="312"/>
      <c r="G38" s="311">
        <f>ROUND(E38*F38,2)</f>
        <v>0</v>
      </c>
      <c r="H38" s="312"/>
      <c r="I38" s="311">
        <f>ROUND(E38*H38,2)</f>
        <v>0</v>
      </c>
      <c r="J38" s="312"/>
      <c r="K38" s="311">
        <f>ROUND(E38*J38,2)</f>
        <v>0</v>
      </c>
      <c r="L38" s="311">
        <v>21</v>
      </c>
      <c r="M38" s="311">
        <f>G38*(1+L38/100)</f>
        <v>0</v>
      </c>
      <c r="N38" s="311">
        <v>0</v>
      </c>
      <c r="O38" s="311">
        <f>ROUND(E38*N38,2)</f>
        <v>0</v>
      </c>
      <c r="P38" s="311">
        <v>0</v>
      </c>
      <c r="Q38" s="311">
        <f>ROUND(E38*P38,2)</f>
        <v>0</v>
      </c>
      <c r="R38" s="311" t="s">
        <v>377</v>
      </c>
      <c r="S38" s="311" t="s">
        <v>194</v>
      </c>
      <c r="T38" s="318" t="s">
        <v>194</v>
      </c>
      <c r="U38" s="284">
        <v>1</v>
      </c>
      <c r="V38" s="284">
        <f>ROUND(E38*U38,2)</f>
        <v>8</v>
      </c>
      <c r="W38" s="284"/>
      <c r="X38" s="162"/>
      <c r="Y38" s="162"/>
      <c r="Z38" s="162"/>
      <c r="AA38" s="162"/>
      <c r="AB38" s="162"/>
      <c r="AC38" s="162"/>
      <c r="AD38" s="162"/>
      <c r="AE38" s="162"/>
      <c r="AF38" s="162"/>
      <c r="AG38" s="162" t="s">
        <v>376</v>
      </c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292">
        <v>29</v>
      </c>
      <c r="B39" s="291" t="s">
        <v>375</v>
      </c>
      <c r="C39" s="290" t="s">
        <v>374</v>
      </c>
      <c r="D39" s="289" t="s">
        <v>195</v>
      </c>
      <c r="E39" s="288">
        <v>1</v>
      </c>
      <c r="F39" s="287"/>
      <c r="G39" s="286">
        <f>ROUND(E39*F39,2)</f>
        <v>0</v>
      </c>
      <c r="H39" s="287"/>
      <c r="I39" s="286">
        <f>ROUND(E39*H39,2)</f>
        <v>0</v>
      </c>
      <c r="J39" s="287"/>
      <c r="K39" s="286">
        <f>ROUND(E39*J39,2)</f>
        <v>0</v>
      </c>
      <c r="L39" s="286">
        <v>21</v>
      </c>
      <c r="M39" s="286">
        <f>G39*(1+L39/100)</f>
        <v>0</v>
      </c>
      <c r="N39" s="286">
        <v>0</v>
      </c>
      <c r="O39" s="286">
        <f>ROUND(E39*N39,2)</f>
        <v>0</v>
      </c>
      <c r="P39" s="286">
        <v>0</v>
      </c>
      <c r="Q39" s="286">
        <f>ROUND(E39*P39,2)</f>
        <v>0</v>
      </c>
      <c r="R39" s="286"/>
      <c r="S39" s="286" t="s">
        <v>194</v>
      </c>
      <c r="T39" s="285" t="s">
        <v>193</v>
      </c>
      <c r="U39" s="284">
        <v>0</v>
      </c>
      <c r="V39" s="284">
        <f>ROUND(E39*U39,2)</f>
        <v>0</v>
      </c>
      <c r="W39" s="284"/>
      <c r="X39" s="162"/>
      <c r="Y39" s="162"/>
      <c r="Z39" s="162"/>
      <c r="AA39" s="162"/>
      <c r="AB39" s="162"/>
      <c r="AC39" s="162"/>
      <c r="AD39" s="162"/>
      <c r="AE39" s="162"/>
      <c r="AF39" s="162"/>
      <c r="AG39" s="162" t="s">
        <v>373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297"/>
      <c r="B40" s="296"/>
      <c r="C40" s="295" t="s">
        <v>372</v>
      </c>
      <c r="D40" s="294"/>
      <c r="E40" s="294"/>
      <c r="F40" s="294"/>
      <c r="G40" s="29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162"/>
      <c r="Y40" s="162"/>
      <c r="Z40" s="162"/>
      <c r="AA40" s="162"/>
      <c r="AB40" s="162"/>
      <c r="AC40" s="162"/>
      <c r="AD40" s="162"/>
      <c r="AE40" s="162"/>
      <c r="AF40" s="162"/>
      <c r="AG40" s="162" t="s">
        <v>198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293" t="str">
        <f>C40</f>
        <v>Náklady zhotovitele, které vzniknou v souvislosti s povinnostmi zhotovitele při předání a převzetí díla.</v>
      </c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292">
        <v>30</v>
      </c>
      <c r="B41" s="291" t="s">
        <v>205</v>
      </c>
      <c r="C41" s="290" t="s">
        <v>204</v>
      </c>
      <c r="D41" s="289" t="s">
        <v>195</v>
      </c>
      <c r="E41" s="288">
        <v>1</v>
      </c>
      <c r="F41" s="287"/>
      <c r="G41" s="286">
        <f>ROUND(E41*F41,2)</f>
        <v>0</v>
      </c>
      <c r="H41" s="287"/>
      <c r="I41" s="286">
        <f>ROUND(E41*H41,2)</f>
        <v>0</v>
      </c>
      <c r="J41" s="287"/>
      <c r="K41" s="286">
        <f>ROUND(E41*J41,2)</f>
        <v>0</v>
      </c>
      <c r="L41" s="286">
        <v>21</v>
      </c>
      <c r="M41" s="286">
        <f>G41*(1+L41/100)</f>
        <v>0</v>
      </c>
      <c r="N41" s="286">
        <v>0</v>
      </c>
      <c r="O41" s="286">
        <f>ROUND(E41*N41,2)</f>
        <v>0</v>
      </c>
      <c r="P41" s="286">
        <v>0</v>
      </c>
      <c r="Q41" s="286">
        <f>ROUND(E41*P41,2)</f>
        <v>0</v>
      </c>
      <c r="R41" s="286"/>
      <c r="S41" s="286" t="s">
        <v>194</v>
      </c>
      <c r="T41" s="285" t="s">
        <v>193</v>
      </c>
      <c r="U41" s="284">
        <v>0</v>
      </c>
      <c r="V41" s="284">
        <f>ROUND(E41*U41,2)</f>
        <v>0</v>
      </c>
      <c r="W41" s="284"/>
      <c r="X41" s="162"/>
      <c r="Y41" s="162"/>
      <c r="Z41" s="162"/>
      <c r="AA41" s="162"/>
      <c r="AB41" s="162"/>
      <c r="AC41" s="162"/>
      <c r="AD41" s="162"/>
      <c r="AE41" s="162"/>
      <c r="AF41" s="162"/>
      <c r="AG41" s="162" t="s">
        <v>203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x14ac:dyDescent="0.2">
      <c r="A42" s="202"/>
      <c r="B42" s="7"/>
      <c r="C42" s="208"/>
      <c r="D42" s="9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AE42">
        <v>15</v>
      </c>
      <c r="AF42">
        <v>21</v>
      </c>
    </row>
    <row r="43" spans="1:60" x14ac:dyDescent="0.2">
      <c r="A43" s="283"/>
      <c r="B43" s="282" t="s">
        <v>28</v>
      </c>
      <c r="C43" s="281"/>
      <c r="D43" s="280"/>
      <c r="E43" s="279"/>
      <c r="F43" s="279"/>
      <c r="G43" s="278">
        <f>G8+G29+G37</f>
        <v>0</v>
      </c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AE43">
        <f>SUMIF(L7:L41,AE42,G7:G41)</f>
        <v>0</v>
      </c>
      <c r="AF43">
        <f>SUMIF(L7:L41,AF42,G7:G41)</f>
        <v>0</v>
      </c>
      <c r="AG43" t="s">
        <v>189</v>
      </c>
    </row>
    <row r="44" spans="1:60" x14ac:dyDescent="0.2">
      <c r="C44" s="210"/>
      <c r="D44" s="150"/>
      <c r="AG44" t="s">
        <v>191</v>
      </c>
    </row>
    <row r="45" spans="1:60" x14ac:dyDescent="0.2">
      <c r="D45" s="150"/>
    </row>
    <row r="46" spans="1:60" x14ac:dyDescent="0.2">
      <c r="D46" s="150"/>
    </row>
    <row r="47" spans="1:60" x14ac:dyDescent="0.2">
      <c r="D47" s="150"/>
    </row>
    <row r="48" spans="1:60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sheetProtection algorithmName="SHA-512" hashValue="MZMtTd6ZWdIAg+vEAKCv6u6FZ1zY/cJJmUmYE7v2MNU84xrWlU2NG951hTHshUTXORgkB/HWTlz/zPTcbX0WcQ==" saltValue="YGbFms6HOS0P2b3KGHKDew==" spinCount="100000" sheet="1"/>
  <mergeCells count="5">
    <mergeCell ref="A1:G1"/>
    <mergeCell ref="C2:G2"/>
    <mergeCell ref="C3:G3"/>
    <mergeCell ref="C4:G4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68</vt:i4>
      </vt:variant>
    </vt:vector>
  </HeadingPairs>
  <TitlesOfParts>
    <vt:vector size="75" baseType="lpstr">
      <vt:lpstr>Pokyny pro vyplnění</vt:lpstr>
      <vt:lpstr>Stavba</vt:lpstr>
      <vt:lpstr>VzorPolozky</vt:lpstr>
      <vt:lpstr> Pol</vt:lpstr>
      <vt:lpstr>ZTI2</vt:lpstr>
      <vt:lpstr>E1</vt:lpstr>
      <vt:lpstr>E2</vt:lpstr>
      <vt:lpstr>'E1'!CelkemDPHVypocet</vt:lpstr>
      <vt:lpstr>Stavba!CelkemDPHVypocet</vt:lpstr>
      <vt:lpstr>CenaCelkem</vt:lpstr>
      <vt:lpstr>CenaCelkemBezDPH</vt:lpstr>
      <vt:lpstr>'E1'!CenaCelkemVypocet</vt:lpstr>
      <vt:lpstr>Stavba!CenaCelkemVypocet</vt:lpstr>
      <vt:lpstr>cisloobjektu</vt:lpstr>
      <vt:lpstr>'E1'!CisloStavby</vt:lpstr>
      <vt:lpstr>Stavba!CisloStavby</vt:lpstr>
      <vt:lpstr>CisloStavebnihoRozpoctu</vt:lpstr>
      <vt:lpstr>dadresa</vt:lpstr>
      <vt:lpstr>'E1'!DIČ</vt:lpstr>
      <vt:lpstr>Stavba!DIČ</vt:lpstr>
      <vt:lpstr>dmisto</vt:lpstr>
      <vt:lpstr>DPHSni</vt:lpstr>
      <vt:lpstr>DPHZakl</vt:lpstr>
      <vt:lpstr>'E1'!dpsc</vt:lpstr>
      <vt:lpstr>Stavba!dpsc</vt:lpstr>
      <vt:lpstr>'E1'!IČO</vt:lpstr>
      <vt:lpstr>Stavba!IČO</vt:lpstr>
      <vt:lpstr>Mena</vt:lpstr>
      <vt:lpstr>MistoStavby</vt:lpstr>
      <vt:lpstr>nazevobjektu</vt:lpstr>
      <vt:lpstr>'E1'!NazevStavby</vt:lpstr>
      <vt:lpstr>Stavba!NazevStavby</vt:lpstr>
      <vt:lpstr>NazevStavebnihoRozpoctu</vt:lpstr>
      <vt:lpstr>'E2'!Názvy_tisku</vt:lpstr>
      <vt:lpstr>ZTI2!Názvy_tisku</vt:lpstr>
      <vt:lpstr>oadresa</vt:lpstr>
      <vt:lpstr>'E1'!Objednatel</vt:lpstr>
      <vt:lpstr>Stavba!Objednatel</vt:lpstr>
      <vt:lpstr>'E1'!Objekt</vt:lpstr>
      <vt:lpstr>Stavba!Objekt</vt:lpstr>
      <vt:lpstr>' Pol'!Oblast_tisku</vt:lpstr>
      <vt:lpstr>'E1'!Oblast_tisku</vt:lpstr>
      <vt:lpstr>'E2'!Oblast_tisku</vt:lpstr>
      <vt:lpstr>Stavba!Oblast_tisku</vt:lpstr>
      <vt:lpstr>ZTI2!Oblast_tisku</vt:lpstr>
      <vt:lpstr>'E1'!odic</vt:lpstr>
      <vt:lpstr>Stavba!odic</vt:lpstr>
      <vt:lpstr>'E1'!oico</vt:lpstr>
      <vt:lpstr>Stavba!oico</vt:lpstr>
      <vt:lpstr>'E1'!omisto</vt:lpstr>
      <vt:lpstr>Stavba!omisto</vt:lpstr>
      <vt:lpstr>'E1'!onazev</vt:lpstr>
      <vt:lpstr>Stavba!onazev</vt:lpstr>
      <vt:lpstr>'E1'!opsc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'E1'!SazbaDPH1</vt:lpstr>
      <vt:lpstr>Stavba!SazbaDPH1</vt:lpstr>
      <vt:lpstr>'E1'!SazbaDPH2</vt:lpstr>
      <vt:lpstr>Stavba!SazbaDPH2</vt:lpstr>
      <vt:lpstr>Vypracoval</vt:lpstr>
      <vt:lpstr>ZakladDPHSni</vt:lpstr>
      <vt:lpstr>'E1'!ZakladDPHSniVypocet</vt:lpstr>
      <vt:lpstr>Stavba!ZakladDPHSniVypocet</vt:lpstr>
      <vt:lpstr>ZakladDPHZakl</vt:lpstr>
      <vt:lpstr>'E1'!ZakladDPHZaklVypocet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admin</cp:lastModifiedBy>
  <cp:lastPrinted>2014-02-28T09:52:57Z</cp:lastPrinted>
  <dcterms:created xsi:type="dcterms:W3CDTF">2009-04-08T07:15:50Z</dcterms:created>
  <dcterms:modified xsi:type="dcterms:W3CDTF">2018-10-30T08:16:16Z</dcterms:modified>
</cp:coreProperties>
</file>